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a\Desktop\MAPE\Upravno vijeće\2021\01. sjednica\"/>
    </mc:Choice>
  </mc:AlternateContent>
  <xr:revisionPtr revIDLastSave="0" documentId="13_ncr:1_{7881B00F-E183-4DCF-9D72-591669EF197C}" xr6:coauthVersionLast="47" xr6:coauthVersionMax="47" xr10:uidLastSave="{00000000-0000-0000-0000-000000000000}"/>
  <bookViews>
    <workbookView xWindow="-120" yWindow="-120" windowWidth="29040" windowHeight="15840" tabRatio="686" activeTab="4" xr2:uid="{00000000-000D-0000-FFFF-FFFF00000000}"/>
  </bookViews>
  <sheets>
    <sheet name="Polugodi izvještaj 2021" sheetId="7" r:id="rId1"/>
    <sheet name="Izvršenje - Opći dio" sheetId="1" r:id="rId2"/>
    <sheet name="Izvršenje - po programima" sheetId="8" r:id="rId3"/>
    <sheet name="Izvršenje - po ekonomskoj klasi" sheetId="4" r:id="rId4"/>
    <sheet name="Izvršenje - po izvorima financi" sheetId="9" r:id="rId5"/>
  </sheets>
  <definedNames>
    <definedName name="_xlnm.Print_Area" localSheetId="1">'Izvršenje - Opći dio'!$A$1:$F$110</definedName>
    <definedName name="_xlnm.Print_Area" localSheetId="0">'Polugodi izvještaj 2021'!$A$1:$E$50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9" l="1"/>
  <c r="D301" i="9"/>
  <c r="F301" i="9" s="1"/>
  <c r="C301" i="9"/>
  <c r="F302" i="9"/>
  <c r="E217" i="4" l="1"/>
  <c r="E216" i="4" s="1"/>
  <c r="D46" i="7"/>
  <c r="C46" i="7"/>
  <c r="B46" i="7"/>
  <c r="D19" i="4"/>
  <c r="E19" i="4"/>
  <c r="C19" i="4"/>
  <c r="D21" i="4"/>
  <c r="E21" i="4"/>
  <c r="C21" i="4"/>
  <c r="D15" i="4"/>
  <c r="E15" i="4"/>
  <c r="C15" i="4"/>
  <c r="D215" i="4"/>
  <c r="E215" i="4"/>
  <c r="C215" i="4"/>
  <c r="D173" i="4"/>
  <c r="E173" i="4"/>
  <c r="C173" i="4"/>
  <c r="D129" i="4"/>
  <c r="E129" i="4"/>
  <c r="C129" i="4"/>
  <c r="C132" i="4"/>
  <c r="E132" i="4"/>
  <c r="D132" i="4"/>
  <c r="C130" i="4"/>
  <c r="D130" i="4"/>
  <c r="D72" i="4"/>
  <c r="E72" i="4"/>
  <c r="C72" i="4"/>
  <c r="F205" i="4"/>
  <c r="F204" i="4"/>
  <c r="F203" i="4"/>
  <c r="E202" i="4"/>
  <c r="D202" i="4"/>
  <c r="C202" i="4"/>
  <c r="F201" i="4"/>
  <c r="F200" i="4"/>
  <c r="E199" i="4"/>
  <c r="D199" i="4"/>
  <c r="C199" i="4"/>
  <c r="F198" i="4"/>
  <c r="F197" i="4"/>
  <c r="F196" i="4"/>
  <c r="F195" i="4"/>
  <c r="E194" i="4"/>
  <c r="D194" i="4"/>
  <c r="C194" i="4"/>
  <c r="F191" i="4"/>
  <c r="E190" i="4"/>
  <c r="D190" i="4"/>
  <c r="C190" i="4"/>
  <c r="F189" i="4"/>
  <c r="E188" i="4"/>
  <c r="D188" i="4"/>
  <c r="C188" i="4"/>
  <c r="F187" i="4"/>
  <c r="F186" i="4"/>
  <c r="F185" i="4"/>
  <c r="E184" i="4"/>
  <c r="D184" i="4"/>
  <c r="C184" i="4"/>
  <c r="F17" i="1"/>
  <c r="D19" i="1"/>
  <c r="E19" i="1"/>
  <c r="C19" i="1"/>
  <c r="D35" i="1"/>
  <c r="F237" i="4"/>
  <c r="E236" i="4"/>
  <c r="D236" i="4"/>
  <c r="C236" i="4"/>
  <c r="F235" i="4"/>
  <c r="E233" i="4"/>
  <c r="D233" i="4"/>
  <c r="C233" i="4"/>
  <c r="F232" i="4"/>
  <c r="F231" i="4"/>
  <c r="E230" i="4"/>
  <c r="D230" i="4"/>
  <c r="C230" i="4"/>
  <c r="F228" i="4"/>
  <c r="E227" i="4"/>
  <c r="D227" i="4"/>
  <c r="C227" i="4"/>
  <c r="F226" i="4"/>
  <c r="F225" i="4"/>
  <c r="E224" i="4"/>
  <c r="D224" i="4"/>
  <c r="C224" i="4"/>
  <c r="F300" i="9"/>
  <c r="C282" i="9"/>
  <c r="E282" i="9"/>
  <c r="D282" i="9"/>
  <c r="C271" i="9"/>
  <c r="F288" i="9"/>
  <c r="F287" i="9"/>
  <c r="F286" i="9"/>
  <c r="E285" i="9"/>
  <c r="D285" i="9"/>
  <c r="C285" i="9"/>
  <c r="F284" i="9"/>
  <c r="F283" i="9"/>
  <c r="F281" i="9"/>
  <c r="F280" i="9"/>
  <c r="F279" i="9"/>
  <c r="F278" i="9"/>
  <c r="E277" i="9"/>
  <c r="D277" i="9"/>
  <c r="C277" i="9"/>
  <c r="F274" i="9"/>
  <c r="E273" i="9"/>
  <c r="D273" i="9"/>
  <c r="C273" i="9"/>
  <c r="F272" i="9"/>
  <c r="E271" i="9"/>
  <c r="D271" i="9"/>
  <c r="F270" i="9"/>
  <c r="F269" i="9"/>
  <c r="F268" i="9"/>
  <c r="E267" i="9"/>
  <c r="D267" i="9"/>
  <c r="C267" i="9"/>
  <c r="C297" i="9"/>
  <c r="C296" i="9" s="1"/>
  <c r="D297" i="9"/>
  <c r="D296" i="9" s="1"/>
  <c r="D295" i="9" s="1"/>
  <c r="E297" i="9"/>
  <c r="D252" i="9"/>
  <c r="E252" i="9"/>
  <c r="C252" i="9"/>
  <c r="F255" i="9"/>
  <c r="C214" i="9"/>
  <c r="C211" i="9" s="1"/>
  <c r="C210" i="9" s="1"/>
  <c r="E178" i="9"/>
  <c r="C178" i="9"/>
  <c r="D96" i="9"/>
  <c r="E96" i="9"/>
  <c r="C96" i="9"/>
  <c r="F98" i="9"/>
  <c r="E134" i="9"/>
  <c r="F173" i="4" l="1"/>
  <c r="F215" i="4"/>
  <c r="F72" i="4"/>
  <c r="F190" i="4"/>
  <c r="E193" i="4"/>
  <c r="E183" i="4"/>
  <c r="C193" i="4"/>
  <c r="D183" i="4"/>
  <c r="F184" i="4"/>
  <c r="F199" i="4"/>
  <c r="F202" i="4"/>
  <c r="E229" i="4"/>
  <c r="C183" i="4"/>
  <c r="D193" i="4"/>
  <c r="F188" i="4"/>
  <c r="F194" i="4"/>
  <c r="C223" i="4"/>
  <c r="F233" i="4"/>
  <c r="F224" i="4"/>
  <c r="D229" i="4"/>
  <c r="F229" i="4" s="1"/>
  <c r="E223" i="4"/>
  <c r="F227" i="4"/>
  <c r="C229" i="4"/>
  <c r="F236" i="4"/>
  <c r="D223" i="4"/>
  <c r="F230" i="4"/>
  <c r="C295" i="9"/>
  <c r="F285" i="9"/>
  <c r="C276" i="9"/>
  <c r="D276" i="9"/>
  <c r="F282" i="9"/>
  <c r="F267" i="9"/>
  <c r="F271" i="9"/>
  <c r="F273" i="9"/>
  <c r="C266" i="9"/>
  <c r="D266" i="9"/>
  <c r="F277" i="9"/>
  <c r="E276" i="9"/>
  <c r="E266" i="9"/>
  <c r="D16" i="1"/>
  <c r="F15" i="1"/>
  <c r="F23" i="1"/>
  <c r="F26" i="1"/>
  <c r="F29" i="1"/>
  <c r="F31" i="1"/>
  <c r="F34" i="1"/>
  <c r="F35" i="1"/>
  <c r="F37" i="1"/>
  <c r="B47" i="7"/>
  <c r="E182" i="4" l="1"/>
  <c r="E222" i="4"/>
  <c r="F183" i="4"/>
  <c r="D182" i="4"/>
  <c r="C182" i="4"/>
  <c r="F193" i="4"/>
  <c r="F223" i="4"/>
  <c r="C222" i="4"/>
  <c r="D222" i="4"/>
  <c r="F276" i="9"/>
  <c r="C265" i="9"/>
  <c r="D265" i="9"/>
  <c r="E265" i="9"/>
  <c r="F266" i="9"/>
  <c r="E46" i="7"/>
  <c r="B44" i="7"/>
  <c r="B43" i="7"/>
  <c r="F222" i="4" l="1"/>
  <c r="F182" i="4"/>
  <c r="F265" i="9"/>
  <c r="E16" i="1"/>
  <c r="F16" i="1" s="1"/>
  <c r="D14" i="1"/>
  <c r="D13" i="1" s="1"/>
  <c r="D36" i="1"/>
  <c r="E36" i="1"/>
  <c r="D33" i="1"/>
  <c r="E33" i="1"/>
  <c r="C16" i="1"/>
  <c r="C14" i="1"/>
  <c r="C17" i="4"/>
  <c r="C16" i="4"/>
  <c r="C13" i="1" l="1"/>
  <c r="F36" i="1"/>
  <c r="F33" i="1"/>
  <c r="C14" i="4"/>
  <c r="C31" i="7"/>
  <c r="C42" i="7" s="1"/>
  <c r="D31" i="7"/>
  <c r="D42" i="7" s="1"/>
  <c r="B31" i="7"/>
  <c r="B42" i="7" s="1"/>
  <c r="D108" i="1"/>
  <c r="E108" i="1"/>
  <c r="C33" i="1"/>
  <c r="E22" i="1"/>
  <c r="D22" i="1"/>
  <c r="D21" i="1" s="1"/>
  <c r="C22" i="1"/>
  <c r="C21" i="1" s="1"/>
  <c r="B35" i="8"/>
  <c r="A35" i="8"/>
  <c r="B25" i="8"/>
  <c r="A25" i="8"/>
  <c r="D217" i="4"/>
  <c r="D216" i="4" s="1"/>
  <c r="C217" i="4"/>
  <c r="C216" i="4" s="1"/>
  <c r="D214" i="4"/>
  <c r="E214" i="4"/>
  <c r="C214" i="4"/>
  <c r="D213" i="4"/>
  <c r="E213" i="4"/>
  <c r="C213" i="4"/>
  <c r="D177" i="4"/>
  <c r="E177" i="4"/>
  <c r="C177" i="4"/>
  <c r="D176" i="4"/>
  <c r="E176" i="4"/>
  <c r="C176" i="4"/>
  <c r="D175" i="4"/>
  <c r="E175" i="4"/>
  <c r="C175" i="4"/>
  <c r="D172" i="4"/>
  <c r="E172" i="4"/>
  <c r="C172" i="4"/>
  <c r="C171" i="4" s="1"/>
  <c r="D170" i="4"/>
  <c r="E170" i="4"/>
  <c r="C170" i="4"/>
  <c r="D169" i="4"/>
  <c r="E169" i="4"/>
  <c r="C169" i="4"/>
  <c r="D168" i="4"/>
  <c r="E168" i="4"/>
  <c r="C168" i="4"/>
  <c r="D167" i="4"/>
  <c r="E167" i="4"/>
  <c r="C167" i="4"/>
  <c r="D164" i="4"/>
  <c r="E164" i="4"/>
  <c r="C164" i="4"/>
  <c r="D163" i="4"/>
  <c r="E163" i="4"/>
  <c r="C163" i="4"/>
  <c r="D161" i="4"/>
  <c r="E161" i="4"/>
  <c r="C161" i="4"/>
  <c r="D159" i="4"/>
  <c r="E159" i="4"/>
  <c r="C159" i="4"/>
  <c r="D158" i="4"/>
  <c r="E158" i="4"/>
  <c r="C158" i="4"/>
  <c r="D157" i="4"/>
  <c r="E157" i="4"/>
  <c r="C157" i="4"/>
  <c r="D149" i="4"/>
  <c r="D106" i="1" s="1"/>
  <c r="E149" i="4"/>
  <c r="E106" i="1" s="1"/>
  <c r="C149" i="4"/>
  <c r="C106" i="1" s="1"/>
  <c r="D138" i="4"/>
  <c r="D137" i="4" s="1"/>
  <c r="D136" i="4" s="1"/>
  <c r="D135" i="4" s="1"/>
  <c r="E138" i="4"/>
  <c r="E137" i="4" s="1"/>
  <c r="E136" i="4" s="1"/>
  <c r="C138" i="4"/>
  <c r="C137" i="4" s="1"/>
  <c r="C136" i="4" s="1"/>
  <c r="C135" i="4" s="1"/>
  <c r="C134" i="4"/>
  <c r="C108" i="1" s="1"/>
  <c r="D104" i="1"/>
  <c r="E130" i="4"/>
  <c r="E104" i="1" s="1"/>
  <c r="C104" i="1"/>
  <c r="D103" i="1"/>
  <c r="E103" i="1"/>
  <c r="C103" i="1"/>
  <c r="D128" i="4"/>
  <c r="D102" i="1" s="1"/>
  <c r="E128" i="4"/>
  <c r="E102" i="1" s="1"/>
  <c r="C128" i="4"/>
  <c r="C102" i="1" s="1"/>
  <c r="D127" i="4"/>
  <c r="D101" i="1" s="1"/>
  <c r="E127" i="4"/>
  <c r="E101" i="1" s="1"/>
  <c r="C127" i="4"/>
  <c r="E124" i="4"/>
  <c r="E98" i="1" s="1"/>
  <c r="C124" i="4"/>
  <c r="C98" i="1" s="1"/>
  <c r="C97" i="1" s="1"/>
  <c r="D117" i="4"/>
  <c r="D116" i="4" s="1"/>
  <c r="E117" i="4"/>
  <c r="E116" i="4" s="1"/>
  <c r="C117" i="4"/>
  <c r="C116" i="4" s="1"/>
  <c r="D115" i="4"/>
  <c r="E115" i="4"/>
  <c r="C115" i="4"/>
  <c r="D114" i="4"/>
  <c r="E114" i="4"/>
  <c r="C114" i="4"/>
  <c r="D113" i="4"/>
  <c r="E113" i="4"/>
  <c r="C113" i="4"/>
  <c r="D112" i="4"/>
  <c r="E112" i="4"/>
  <c r="C112" i="4"/>
  <c r="D111" i="4"/>
  <c r="E111" i="4"/>
  <c r="C111" i="4"/>
  <c r="D110" i="4"/>
  <c r="E110" i="4"/>
  <c r="C110" i="4"/>
  <c r="D109" i="4"/>
  <c r="E109" i="4"/>
  <c r="C109" i="4"/>
  <c r="D108" i="4"/>
  <c r="E108" i="4"/>
  <c r="C108" i="4"/>
  <c r="D106" i="4"/>
  <c r="E106" i="4"/>
  <c r="C106" i="4"/>
  <c r="D105" i="4"/>
  <c r="E105" i="4"/>
  <c r="C105" i="4"/>
  <c r="D104" i="4"/>
  <c r="E104" i="4"/>
  <c r="C104" i="4"/>
  <c r="D102" i="4"/>
  <c r="E102" i="4"/>
  <c r="D103" i="4"/>
  <c r="E103" i="4"/>
  <c r="C103" i="4"/>
  <c r="C102" i="4"/>
  <c r="D101" i="4"/>
  <c r="E101" i="4"/>
  <c r="C101" i="4"/>
  <c r="D99" i="4"/>
  <c r="E99" i="4"/>
  <c r="C99" i="4"/>
  <c r="D98" i="4"/>
  <c r="E98" i="4"/>
  <c r="C98" i="4"/>
  <c r="D97" i="4"/>
  <c r="E97" i="4"/>
  <c r="C97" i="4"/>
  <c r="D96" i="4"/>
  <c r="E96" i="4"/>
  <c r="C96" i="4"/>
  <c r="D93" i="4"/>
  <c r="E93" i="4"/>
  <c r="C93" i="4"/>
  <c r="D92" i="4"/>
  <c r="E92" i="4"/>
  <c r="C92" i="4"/>
  <c r="D90" i="4"/>
  <c r="D51" i="1" s="1"/>
  <c r="D50" i="1" s="1"/>
  <c r="E90" i="4"/>
  <c r="E51" i="1" s="1"/>
  <c r="C90" i="4"/>
  <c r="C51" i="1" s="1"/>
  <c r="C50" i="1" s="1"/>
  <c r="D88" i="4"/>
  <c r="E88" i="4"/>
  <c r="C88" i="4"/>
  <c r="C49" i="1" s="1"/>
  <c r="D87" i="4"/>
  <c r="E87" i="4"/>
  <c r="C87" i="4"/>
  <c r="D86" i="4"/>
  <c r="E86" i="4"/>
  <c r="C86" i="4"/>
  <c r="D78" i="4"/>
  <c r="E78" i="4"/>
  <c r="C78" i="4"/>
  <c r="D75" i="4"/>
  <c r="E75" i="4"/>
  <c r="C75" i="4"/>
  <c r="D74" i="4"/>
  <c r="E74" i="4"/>
  <c r="C74" i="4"/>
  <c r="D71" i="4"/>
  <c r="D70" i="4" s="1"/>
  <c r="E71" i="4"/>
  <c r="E70" i="4" s="1"/>
  <c r="C71" i="4"/>
  <c r="C70" i="4" s="1"/>
  <c r="D63" i="4"/>
  <c r="D95" i="1" s="1"/>
  <c r="D94" i="1" s="1"/>
  <c r="D93" i="1" s="1"/>
  <c r="E63" i="4"/>
  <c r="E95" i="1" s="1"/>
  <c r="E94" i="1" s="1"/>
  <c r="E93" i="1" s="1"/>
  <c r="C63" i="4"/>
  <c r="C62" i="4" s="1"/>
  <c r="C61" i="4" s="1"/>
  <c r="D60" i="4"/>
  <c r="D92" i="1" s="1"/>
  <c r="E60" i="4"/>
  <c r="E92" i="1" s="1"/>
  <c r="C60" i="4"/>
  <c r="C92" i="1" s="1"/>
  <c r="D59" i="4"/>
  <c r="D91" i="1" s="1"/>
  <c r="E59" i="4"/>
  <c r="E91" i="1" s="1"/>
  <c r="C59" i="4"/>
  <c r="C91" i="1" s="1"/>
  <c r="D58" i="4"/>
  <c r="D90" i="1" s="1"/>
  <c r="E58" i="4"/>
  <c r="E90" i="1" s="1"/>
  <c r="C58" i="4"/>
  <c r="C90" i="1" s="1"/>
  <c r="D55" i="4"/>
  <c r="D87" i="1" s="1"/>
  <c r="E55" i="4"/>
  <c r="E87" i="1" s="1"/>
  <c r="C55" i="4"/>
  <c r="C87" i="1" s="1"/>
  <c r="D54" i="4"/>
  <c r="D86" i="1" s="1"/>
  <c r="E54" i="4"/>
  <c r="E86" i="1" s="1"/>
  <c r="C54" i="4"/>
  <c r="C86" i="1" s="1"/>
  <c r="D53" i="4"/>
  <c r="D85" i="1" s="1"/>
  <c r="E53" i="4"/>
  <c r="E85" i="1" s="1"/>
  <c r="C53" i="4"/>
  <c r="C85" i="1" s="1"/>
  <c r="D52" i="4"/>
  <c r="D84" i="1" s="1"/>
  <c r="E52" i="4"/>
  <c r="E84" i="1" s="1"/>
  <c r="C52" i="4"/>
  <c r="C84" i="1" s="1"/>
  <c r="D51" i="4"/>
  <c r="D83" i="1" s="1"/>
  <c r="E51" i="4"/>
  <c r="E83" i="1" s="1"/>
  <c r="C51" i="4"/>
  <c r="C83" i="1" s="1"/>
  <c r="D50" i="4"/>
  <c r="E50" i="4"/>
  <c r="C50" i="4"/>
  <c r="D49" i="4"/>
  <c r="D81" i="1" s="1"/>
  <c r="E49" i="4"/>
  <c r="E81" i="1" s="1"/>
  <c r="C49" i="4"/>
  <c r="C81" i="1" s="1"/>
  <c r="D47" i="4"/>
  <c r="D79" i="1" s="1"/>
  <c r="D78" i="1" s="1"/>
  <c r="E47" i="4"/>
  <c r="E79" i="1" s="1"/>
  <c r="E78" i="1" s="1"/>
  <c r="C47" i="4"/>
  <c r="C79" i="1" s="1"/>
  <c r="D45" i="4"/>
  <c r="D77" i="1" s="1"/>
  <c r="E45" i="4"/>
  <c r="C45" i="4"/>
  <c r="D44" i="4"/>
  <c r="D76" i="1" s="1"/>
  <c r="E44" i="4"/>
  <c r="E76" i="1" s="1"/>
  <c r="C44" i="4"/>
  <c r="C76" i="1" s="1"/>
  <c r="D43" i="4"/>
  <c r="E43" i="4"/>
  <c r="C43" i="4"/>
  <c r="D42" i="4"/>
  <c r="D74" i="1" s="1"/>
  <c r="E42" i="4"/>
  <c r="C42" i="4"/>
  <c r="E41" i="4"/>
  <c r="D41" i="4"/>
  <c r="D73" i="1" s="1"/>
  <c r="C41" i="4"/>
  <c r="D40" i="4"/>
  <c r="E40" i="4"/>
  <c r="C40" i="4"/>
  <c r="D39" i="4"/>
  <c r="E39" i="4"/>
  <c r="C39" i="4"/>
  <c r="D38" i="4"/>
  <c r="D70" i="1" s="1"/>
  <c r="E38" i="4"/>
  <c r="C38" i="4"/>
  <c r="D37" i="4"/>
  <c r="E37" i="4"/>
  <c r="E69" i="1" s="1"/>
  <c r="C37" i="4"/>
  <c r="D35" i="4"/>
  <c r="E35" i="4"/>
  <c r="C35" i="4"/>
  <c r="C67" i="1" s="1"/>
  <c r="D34" i="4"/>
  <c r="E34" i="4"/>
  <c r="C34" i="4"/>
  <c r="D33" i="4"/>
  <c r="D65" i="1" s="1"/>
  <c r="E33" i="4"/>
  <c r="C33" i="4"/>
  <c r="D32" i="4"/>
  <c r="E32" i="4"/>
  <c r="C32" i="4"/>
  <c r="D31" i="4"/>
  <c r="E31" i="4"/>
  <c r="C31" i="4"/>
  <c r="C63" i="1" s="1"/>
  <c r="D30" i="4"/>
  <c r="E30" i="4"/>
  <c r="C30" i="4"/>
  <c r="D28" i="4"/>
  <c r="D60" i="1" s="1"/>
  <c r="E28" i="4"/>
  <c r="C28" i="4"/>
  <c r="D27" i="4"/>
  <c r="D59" i="1" s="1"/>
  <c r="E27" i="4"/>
  <c r="E59" i="1" s="1"/>
  <c r="C27" i="4"/>
  <c r="C59" i="1" s="1"/>
  <c r="D26" i="4"/>
  <c r="E26" i="4"/>
  <c r="C26" i="4"/>
  <c r="C58" i="1" s="1"/>
  <c r="D25" i="4"/>
  <c r="E25" i="4"/>
  <c r="C25" i="4"/>
  <c r="D22" i="4"/>
  <c r="D54" i="1" s="1"/>
  <c r="E22" i="4"/>
  <c r="C22" i="4"/>
  <c r="D17" i="4"/>
  <c r="E17" i="4"/>
  <c r="D16" i="4"/>
  <c r="E16" i="4"/>
  <c r="C54" i="1" l="1"/>
  <c r="D67" i="1"/>
  <c r="C70" i="1"/>
  <c r="E71" i="1"/>
  <c r="C74" i="1"/>
  <c r="E75" i="1"/>
  <c r="E54" i="1"/>
  <c r="C77" i="1"/>
  <c r="E49" i="1"/>
  <c r="E64" i="1"/>
  <c r="C57" i="1"/>
  <c r="C66" i="1"/>
  <c r="D69" i="1"/>
  <c r="E72" i="1"/>
  <c r="E48" i="1"/>
  <c r="D58" i="1"/>
  <c r="C65" i="1"/>
  <c r="D72" i="1"/>
  <c r="D82" i="1"/>
  <c r="E53" i="1"/>
  <c r="E58" i="1"/>
  <c r="C62" i="1"/>
  <c r="E67" i="1"/>
  <c r="C71" i="1"/>
  <c r="C75" i="1"/>
  <c r="E57" i="1"/>
  <c r="C60" i="1"/>
  <c r="C56" i="1" s="1"/>
  <c r="D63" i="1"/>
  <c r="D48" i="1"/>
  <c r="C64" i="1"/>
  <c r="C89" i="1"/>
  <c r="C88" i="1" s="1"/>
  <c r="D53" i="1"/>
  <c r="D47" i="1"/>
  <c r="D212" i="4"/>
  <c r="D57" i="1"/>
  <c r="E60" i="1"/>
  <c r="D62" i="1"/>
  <c r="D66" i="1"/>
  <c r="C69" i="1"/>
  <c r="D71" i="1"/>
  <c r="C73" i="1"/>
  <c r="D75" i="1"/>
  <c r="D80" i="1"/>
  <c r="D89" i="1"/>
  <c r="D88" i="1" s="1"/>
  <c r="C72" i="1"/>
  <c r="E77" i="1"/>
  <c r="C82" i="1"/>
  <c r="C80" i="1" s="1"/>
  <c r="C47" i="1"/>
  <c r="C46" i="1" s="1"/>
  <c r="C212" i="4"/>
  <c r="C48" i="1"/>
  <c r="D49" i="1"/>
  <c r="D64" i="1"/>
  <c r="C53" i="1"/>
  <c r="E212" i="4"/>
  <c r="E47" i="1"/>
  <c r="E171" i="4"/>
  <c r="D171" i="4"/>
  <c r="F108" i="1"/>
  <c r="F106" i="1"/>
  <c r="F101" i="1"/>
  <c r="E21" i="1"/>
  <c r="F21" i="1" s="1"/>
  <c r="F22" i="1"/>
  <c r="C110" i="1"/>
  <c r="E89" i="1"/>
  <c r="E88" i="1" s="1"/>
  <c r="E62" i="1"/>
  <c r="E66" i="1"/>
  <c r="E50" i="1"/>
  <c r="F83" i="1"/>
  <c r="C52" i="1"/>
  <c r="F79" i="1"/>
  <c r="F78" i="1"/>
  <c r="F81" i="1"/>
  <c r="E65" i="1"/>
  <c r="E70" i="1"/>
  <c r="E74" i="1"/>
  <c r="F92" i="1"/>
  <c r="E110" i="1"/>
  <c r="C126" i="4"/>
  <c r="C95" i="1"/>
  <c r="C101" i="1"/>
  <c r="C100" i="1" s="1"/>
  <c r="D110" i="1"/>
  <c r="C85" i="4"/>
  <c r="C36" i="4"/>
  <c r="C24" i="4"/>
  <c r="C29" i="4"/>
  <c r="E63" i="1"/>
  <c r="E73" i="1"/>
  <c r="F73" i="1" s="1"/>
  <c r="F76" i="1"/>
  <c r="C48" i="4"/>
  <c r="E82" i="1"/>
  <c r="D100" i="1"/>
  <c r="F103" i="1"/>
  <c r="F102" i="1"/>
  <c r="E100" i="1"/>
  <c r="F136" i="4"/>
  <c r="E135" i="4"/>
  <c r="F135" i="4" s="1"/>
  <c r="D77" i="4"/>
  <c r="D76" i="4" s="1"/>
  <c r="E316" i="9"/>
  <c r="D316" i="9"/>
  <c r="D178" i="9"/>
  <c r="D124" i="4" s="1"/>
  <c r="D98" i="1" s="1"/>
  <c r="D103" i="9"/>
  <c r="D102" i="9" s="1"/>
  <c r="E54" i="9"/>
  <c r="D68" i="1" l="1"/>
  <c r="C61" i="1"/>
  <c r="F47" i="1"/>
  <c r="D56" i="1"/>
  <c r="D52" i="1"/>
  <c r="D46" i="1"/>
  <c r="C68" i="1"/>
  <c r="C45" i="1"/>
  <c r="D61" i="1"/>
  <c r="F82" i="1"/>
  <c r="F53" i="1"/>
  <c r="F49" i="1"/>
  <c r="F63" i="1"/>
  <c r="F75" i="1"/>
  <c r="F58" i="1"/>
  <c r="F66" i="1"/>
  <c r="F62" i="1"/>
  <c r="F48" i="1"/>
  <c r="E80" i="1"/>
  <c r="F80" i="1" s="1"/>
  <c r="F71" i="1"/>
  <c r="F64" i="1"/>
  <c r="F60" i="1"/>
  <c r="F51" i="1"/>
  <c r="F67" i="1"/>
  <c r="F72" i="1"/>
  <c r="F100" i="1"/>
  <c r="F77" i="1"/>
  <c r="F110" i="1"/>
  <c r="F74" i="1"/>
  <c r="E61" i="1"/>
  <c r="E52" i="1"/>
  <c r="F57" i="1"/>
  <c r="F70" i="1"/>
  <c r="E46" i="1"/>
  <c r="F69" i="1"/>
  <c r="E68" i="1"/>
  <c r="F50" i="1"/>
  <c r="F65" i="1"/>
  <c r="C170" i="9"/>
  <c r="C169" i="9" s="1"/>
  <c r="C24" i="9"/>
  <c r="C23" i="9" s="1"/>
  <c r="D322" i="9"/>
  <c r="E322" i="9"/>
  <c r="C322" i="9"/>
  <c r="D310" i="9"/>
  <c r="E310" i="9"/>
  <c r="E309" i="9" s="1"/>
  <c r="F323" i="9"/>
  <c r="F312" i="9"/>
  <c r="F311" i="9"/>
  <c r="C310" i="9"/>
  <c r="F221" i="9"/>
  <c r="E220" i="9"/>
  <c r="E219" i="9" s="1"/>
  <c r="D220" i="9"/>
  <c r="C220" i="9"/>
  <c r="C219" i="9" s="1"/>
  <c r="F179" i="9"/>
  <c r="E170" i="9"/>
  <c r="E169" i="9" s="1"/>
  <c r="E168" i="9" s="1"/>
  <c r="D170" i="9"/>
  <c r="D169" i="9" s="1"/>
  <c r="D168" i="9" s="1"/>
  <c r="C64" i="9"/>
  <c r="C16" i="9"/>
  <c r="D55" i="1" l="1"/>
  <c r="D45" i="1"/>
  <c r="F52" i="1"/>
  <c r="C319" i="9"/>
  <c r="C316" i="9" s="1"/>
  <c r="F322" i="9"/>
  <c r="E45" i="1"/>
  <c r="F46" i="1"/>
  <c r="F68" i="1"/>
  <c r="F61" i="1"/>
  <c r="E56" i="1"/>
  <c r="F59" i="1"/>
  <c r="C168" i="9"/>
  <c r="D319" i="9"/>
  <c r="D315" i="9" s="1"/>
  <c r="E319" i="9"/>
  <c r="E315" i="9" s="1"/>
  <c r="E308" i="9" s="1"/>
  <c r="E28" i="8" s="1"/>
  <c r="F310" i="9"/>
  <c r="F220" i="9"/>
  <c r="D219" i="9"/>
  <c r="F219" i="9" s="1"/>
  <c r="F169" i="9"/>
  <c r="F168" i="9"/>
  <c r="D44" i="1" l="1"/>
  <c r="C313" i="9"/>
  <c r="C309" i="9" s="1"/>
  <c r="C315" i="9"/>
  <c r="E55" i="1"/>
  <c r="F56" i="1"/>
  <c r="F319" i="9"/>
  <c r="F321" i="9"/>
  <c r="F298" i="9"/>
  <c r="F299" i="9"/>
  <c r="F238" i="9"/>
  <c r="F239" i="9"/>
  <c r="F240" i="9"/>
  <c r="F242" i="9"/>
  <c r="F244" i="9"/>
  <c r="F248" i="9"/>
  <c r="F249" i="9"/>
  <c r="F250" i="9"/>
  <c r="F251" i="9"/>
  <c r="F253" i="9"/>
  <c r="F257" i="9"/>
  <c r="F258" i="9"/>
  <c r="F259" i="9"/>
  <c r="F229" i="9"/>
  <c r="F182" i="9"/>
  <c r="F184" i="9"/>
  <c r="F187" i="9"/>
  <c r="F113" i="9"/>
  <c r="F114" i="9"/>
  <c r="F115" i="9"/>
  <c r="F117" i="9"/>
  <c r="F119" i="9"/>
  <c r="F123" i="9"/>
  <c r="F124" i="9"/>
  <c r="F125" i="9"/>
  <c r="F126" i="9"/>
  <c r="F128" i="9"/>
  <c r="F129" i="9"/>
  <c r="F130" i="9"/>
  <c r="F131" i="9"/>
  <c r="F132" i="9"/>
  <c r="F133" i="9"/>
  <c r="F135" i="9"/>
  <c r="F136" i="9"/>
  <c r="F137" i="9"/>
  <c r="F138" i="9"/>
  <c r="F139" i="9"/>
  <c r="F140" i="9"/>
  <c r="F141" i="9"/>
  <c r="F142" i="9"/>
  <c r="F144" i="9"/>
  <c r="F97" i="9"/>
  <c r="F100" i="9"/>
  <c r="F104" i="9"/>
  <c r="F86" i="9"/>
  <c r="F88" i="9"/>
  <c r="F33" i="9"/>
  <c r="F34" i="9"/>
  <c r="F35" i="9"/>
  <c r="F37" i="9"/>
  <c r="F39" i="9"/>
  <c r="F40" i="9"/>
  <c r="F43" i="9"/>
  <c r="F44" i="9"/>
  <c r="F45" i="9"/>
  <c r="F46" i="9"/>
  <c r="F48" i="9"/>
  <c r="F49" i="9"/>
  <c r="F50" i="9"/>
  <c r="F51" i="9"/>
  <c r="F52" i="9"/>
  <c r="F53" i="9"/>
  <c r="F55" i="9"/>
  <c r="F56" i="9"/>
  <c r="F57" i="9"/>
  <c r="F58" i="9"/>
  <c r="F59" i="9"/>
  <c r="F60" i="9"/>
  <c r="F61" i="9"/>
  <c r="F62" i="9"/>
  <c r="F63" i="9"/>
  <c r="F67" i="9"/>
  <c r="F68" i="9"/>
  <c r="F69" i="9"/>
  <c r="F70" i="9"/>
  <c r="F71" i="9"/>
  <c r="F72" i="9"/>
  <c r="F73" i="9"/>
  <c r="F76" i="9"/>
  <c r="F77" i="9"/>
  <c r="F78" i="9"/>
  <c r="F213" i="4"/>
  <c r="F214" i="4"/>
  <c r="F217" i="4"/>
  <c r="F157" i="4"/>
  <c r="F158" i="4"/>
  <c r="F159" i="4"/>
  <c r="F161" i="4"/>
  <c r="F163" i="4"/>
  <c r="F167" i="4"/>
  <c r="F168" i="4"/>
  <c r="F169" i="4"/>
  <c r="F170" i="4"/>
  <c r="F172" i="4"/>
  <c r="F175" i="4"/>
  <c r="F176" i="4"/>
  <c r="F177" i="4"/>
  <c r="F149" i="4"/>
  <c r="F124" i="4"/>
  <c r="F127" i="4"/>
  <c r="F129" i="4"/>
  <c r="F132" i="4"/>
  <c r="F86" i="4"/>
  <c r="F87" i="4"/>
  <c r="F88" i="4"/>
  <c r="F90" i="4"/>
  <c r="F92" i="4"/>
  <c r="F96" i="4"/>
  <c r="F97" i="4"/>
  <c r="F98" i="4"/>
  <c r="F99" i="4"/>
  <c r="F101" i="4"/>
  <c r="F102" i="4"/>
  <c r="F103" i="4"/>
  <c r="F104" i="4"/>
  <c r="F105" i="4"/>
  <c r="F106" i="4"/>
  <c r="F108" i="4"/>
  <c r="F109" i="4"/>
  <c r="F110" i="4"/>
  <c r="F111" i="4"/>
  <c r="F112" i="4"/>
  <c r="F113" i="4"/>
  <c r="F114" i="4"/>
  <c r="F115" i="4"/>
  <c r="F117" i="4"/>
  <c r="F71" i="4"/>
  <c r="F74" i="4"/>
  <c r="F76" i="4"/>
  <c r="F77" i="4"/>
  <c r="F78" i="4"/>
  <c r="F15" i="4"/>
  <c r="F16" i="4"/>
  <c r="F17" i="4"/>
  <c r="F19" i="4"/>
  <c r="F21" i="4"/>
  <c r="F25" i="4"/>
  <c r="F26" i="4"/>
  <c r="F27" i="4"/>
  <c r="F28" i="4"/>
  <c r="F30" i="4"/>
  <c r="F31" i="4"/>
  <c r="F32" i="4"/>
  <c r="F33" i="4"/>
  <c r="F34" i="4"/>
  <c r="F35" i="4"/>
  <c r="F37" i="4"/>
  <c r="F38" i="4"/>
  <c r="F39" i="4"/>
  <c r="F40" i="4"/>
  <c r="F41" i="4"/>
  <c r="F42" i="4"/>
  <c r="F43" i="4"/>
  <c r="F44" i="4"/>
  <c r="F45" i="4"/>
  <c r="F49" i="4"/>
  <c r="F50" i="4"/>
  <c r="F51" i="4"/>
  <c r="F52" i="4"/>
  <c r="F53" i="4"/>
  <c r="F54" i="4"/>
  <c r="F55" i="4"/>
  <c r="F58" i="4"/>
  <c r="F59" i="4"/>
  <c r="F60" i="4"/>
  <c r="F98" i="1"/>
  <c r="F84" i="1"/>
  <c r="F85" i="1"/>
  <c r="F86" i="1"/>
  <c r="F87" i="1"/>
  <c r="F90" i="1"/>
  <c r="F91" i="1"/>
  <c r="F41" i="1"/>
  <c r="F43" i="1"/>
  <c r="C308" i="9" l="1"/>
  <c r="C28" i="8" s="1"/>
  <c r="E44" i="1"/>
  <c r="F55" i="1"/>
  <c r="F317" i="9"/>
  <c r="F318" i="9"/>
  <c r="E99" i="9" l="1"/>
  <c r="E36" i="4"/>
  <c r="F316" i="9" l="1"/>
  <c r="D313" i="9"/>
  <c r="D309" i="9" s="1"/>
  <c r="D89" i="4"/>
  <c r="D20" i="4"/>
  <c r="F309" i="9" l="1"/>
  <c r="D308" i="9"/>
  <c r="D28" i="8" s="1"/>
  <c r="F315" i="9"/>
  <c r="E95" i="4"/>
  <c r="E107" i="4"/>
  <c r="E100" i="4"/>
  <c r="E85" i="4"/>
  <c r="F308" i="9" l="1"/>
  <c r="E313" i="9"/>
  <c r="F313" i="9" s="1"/>
  <c r="F314" i="9"/>
  <c r="E73" i="4"/>
  <c r="F70" i="4"/>
  <c r="D62" i="4"/>
  <c r="F215" i="9"/>
  <c r="F152" i="9"/>
  <c r="F154" i="9"/>
  <c r="D196" i="9"/>
  <c r="C196" i="9"/>
  <c r="E21" i="9"/>
  <c r="D21" i="9"/>
  <c r="C21" i="9"/>
  <c r="C20" i="9" s="1"/>
  <c r="E15" i="9"/>
  <c r="E69" i="4" l="1"/>
  <c r="D61" i="4"/>
  <c r="E214" i="9" l="1"/>
  <c r="D214" i="9"/>
  <c r="F197" i="9"/>
  <c r="E181" i="9"/>
  <c r="F178" i="9"/>
  <c r="E188" i="9"/>
  <c r="D162" i="9"/>
  <c r="E64" i="9"/>
  <c r="E166" i="4"/>
  <c r="E162" i="4"/>
  <c r="E156" i="4"/>
  <c r="E133" i="4"/>
  <c r="E126" i="4"/>
  <c r="E145" i="4"/>
  <c r="E144" i="4" s="1"/>
  <c r="E148" i="4"/>
  <c r="B25" i="7"/>
  <c r="E40" i="1"/>
  <c r="E107" i="1"/>
  <c r="D107" i="1"/>
  <c r="C107" i="1"/>
  <c r="C94" i="1"/>
  <c r="C93" i="1" s="1"/>
  <c r="C78" i="1"/>
  <c r="C55" i="1" s="1"/>
  <c r="C44" i="1" s="1"/>
  <c r="E42" i="1"/>
  <c r="D42" i="1"/>
  <c r="C42" i="1"/>
  <c r="C39" i="1" s="1"/>
  <c r="C38" i="1" s="1"/>
  <c r="D40" i="1"/>
  <c r="D39" i="1"/>
  <c r="D38" i="1" s="1"/>
  <c r="C36" i="1"/>
  <c r="E30" i="1"/>
  <c r="D30" i="1"/>
  <c r="C30" i="1"/>
  <c r="E28" i="1"/>
  <c r="D28" i="1"/>
  <c r="C28" i="1"/>
  <c r="E25" i="1"/>
  <c r="D25" i="1"/>
  <c r="D24" i="1" s="1"/>
  <c r="C25" i="1"/>
  <c r="C24" i="1" s="1"/>
  <c r="E14" i="1"/>
  <c r="C27" i="1" l="1"/>
  <c r="F25" i="1"/>
  <c r="F30" i="1"/>
  <c r="E27" i="1"/>
  <c r="F28" i="1"/>
  <c r="E13" i="1"/>
  <c r="F14" i="1"/>
  <c r="D27" i="1"/>
  <c r="D12" i="1" s="1"/>
  <c r="F107" i="1"/>
  <c r="F13" i="1"/>
  <c r="F42" i="1"/>
  <c r="C32" i="1"/>
  <c r="D32" i="1"/>
  <c r="E39" i="1"/>
  <c r="E38" i="1" s="1"/>
  <c r="F40" i="1"/>
  <c r="E24" i="1"/>
  <c r="F24" i="1" s="1"/>
  <c r="F214" i="9"/>
  <c r="D211" i="9"/>
  <c r="D210" i="9" s="1"/>
  <c r="E211" i="9"/>
  <c r="E210" i="9" s="1"/>
  <c r="E143" i="4"/>
  <c r="E32" i="1"/>
  <c r="E12" i="1" s="1"/>
  <c r="D21" i="7" s="1"/>
  <c r="F32" i="1" l="1"/>
  <c r="C12" i="1"/>
  <c r="F27" i="1"/>
  <c r="F38" i="1"/>
  <c r="D22" i="7"/>
  <c r="F12" i="1"/>
  <c r="F210" i="9"/>
  <c r="F211" i="9"/>
  <c r="F171" i="4"/>
  <c r="D145" i="4"/>
  <c r="C145" i="4"/>
  <c r="C144" i="4" s="1"/>
  <c r="C133" i="4"/>
  <c r="D133" i="4"/>
  <c r="D131" i="4"/>
  <c r="D126" i="4"/>
  <c r="F126" i="4" s="1"/>
  <c r="D95" i="4"/>
  <c r="F95" i="4" s="1"/>
  <c r="C95" i="4"/>
  <c r="D64" i="9"/>
  <c r="E29" i="8" l="1"/>
  <c r="D29" i="8"/>
  <c r="C29" i="8"/>
  <c r="D43" i="7"/>
  <c r="D144" i="4"/>
  <c r="D125" i="4"/>
  <c r="D181" i="9"/>
  <c r="D188" i="9"/>
  <c r="C99" i="9"/>
  <c r="D24" i="9"/>
  <c r="D23" i="9" s="1"/>
  <c r="F29" i="8" l="1"/>
  <c r="C43" i="7"/>
  <c r="F181" i="9"/>
  <c r="D247" i="9"/>
  <c r="E247" i="9"/>
  <c r="C247" i="9"/>
  <c r="D256" i="9"/>
  <c r="E256" i="9"/>
  <c r="C256" i="9"/>
  <c r="D204" i="9"/>
  <c r="D203" i="9" s="1"/>
  <c r="D202" i="9" s="1"/>
  <c r="E204" i="9"/>
  <c r="C204" i="9"/>
  <c r="C203" i="9" s="1"/>
  <c r="C202" i="9" s="1"/>
  <c r="C181" i="9"/>
  <c r="D166" i="9"/>
  <c r="E166" i="9"/>
  <c r="C166" i="9"/>
  <c r="F96" i="9"/>
  <c r="C100" i="4"/>
  <c r="D100" i="4"/>
  <c r="F100" i="4" s="1"/>
  <c r="E21" i="7"/>
  <c r="E22" i="7"/>
  <c r="E203" i="9" l="1"/>
  <c r="F256" i="9"/>
  <c r="F247" i="9"/>
  <c r="D246" i="9"/>
  <c r="E20" i="9"/>
  <c r="D20" i="9"/>
  <c r="E202" i="9" l="1"/>
  <c r="E109" i="1" l="1"/>
  <c r="D109" i="1"/>
  <c r="C109" i="1"/>
  <c r="C105" i="1"/>
  <c r="C99" i="1" s="1"/>
  <c r="C96" i="1" s="1"/>
  <c r="F109" i="1" l="1"/>
  <c r="D105" i="1"/>
  <c r="D99" i="1" s="1"/>
  <c r="D97" i="1"/>
  <c r="D96" i="1" s="1"/>
  <c r="C44" i="7" l="1"/>
  <c r="C20" i="4"/>
  <c r="C18" i="4"/>
  <c r="C107" i="4"/>
  <c r="C94" i="4" s="1"/>
  <c r="F116" i="4"/>
  <c r="D107" i="4"/>
  <c r="F107" i="4" s="1"/>
  <c r="D91" i="4"/>
  <c r="D85" i="4"/>
  <c r="F85" i="4" s="1"/>
  <c r="D36" i="4"/>
  <c r="F36" i="4" s="1"/>
  <c r="D48" i="4"/>
  <c r="C13" i="4" l="1"/>
  <c r="C25" i="7"/>
  <c r="D84" i="4"/>
  <c r="D94" i="4"/>
  <c r="D83" i="4" l="1"/>
  <c r="D57" i="4"/>
  <c r="D46" i="4"/>
  <c r="D29" i="4"/>
  <c r="D24" i="4"/>
  <c r="D18" i="4"/>
  <c r="D14" i="4"/>
  <c r="C57" i="4"/>
  <c r="C56" i="4" s="1"/>
  <c r="C46" i="4"/>
  <c r="C23" i="4" s="1"/>
  <c r="C246" i="9"/>
  <c r="C243" i="9"/>
  <c r="C241" i="9"/>
  <c r="C237" i="9"/>
  <c r="D243" i="9"/>
  <c r="D241" i="9"/>
  <c r="D237" i="9"/>
  <c r="C188" i="9"/>
  <c r="C186" i="9"/>
  <c r="C177" i="9"/>
  <c r="D186" i="9"/>
  <c r="D180" i="9" s="1"/>
  <c r="D177" i="9"/>
  <c r="F177" i="9" s="1"/>
  <c r="C162" i="9"/>
  <c r="C161" i="9" s="1"/>
  <c r="C160" i="9" s="1"/>
  <c r="D161" i="9"/>
  <c r="D160" i="9" s="1"/>
  <c r="C112" i="9"/>
  <c r="C143" i="9"/>
  <c r="C134" i="9"/>
  <c r="C127" i="9"/>
  <c r="C122" i="9"/>
  <c r="C118" i="9"/>
  <c r="C116" i="9"/>
  <c r="D143" i="9"/>
  <c r="D134" i="9"/>
  <c r="D127" i="9"/>
  <c r="D122" i="9"/>
  <c r="D118" i="9"/>
  <c r="D116" i="9"/>
  <c r="D112" i="9"/>
  <c r="C95" i="9"/>
  <c r="D99" i="9"/>
  <c r="D75" i="9"/>
  <c r="C75" i="9"/>
  <c r="C74" i="9" s="1"/>
  <c r="C66" i="9"/>
  <c r="C54" i="9"/>
  <c r="C47" i="9"/>
  <c r="C42" i="9"/>
  <c r="C38" i="9"/>
  <c r="C36" i="9"/>
  <c r="C32" i="9"/>
  <c r="D66" i="9"/>
  <c r="D54" i="9"/>
  <c r="D47" i="9"/>
  <c r="D42" i="9"/>
  <c r="D38" i="9"/>
  <c r="D36" i="9"/>
  <c r="D32" i="9"/>
  <c r="C87" i="9"/>
  <c r="C85" i="9"/>
  <c r="C18" i="9"/>
  <c r="D18" i="9"/>
  <c r="D16" i="9"/>
  <c r="D15" i="9" s="1"/>
  <c r="D174" i="4"/>
  <c r="D166" i="4"/>
  <c r="F166" i="4" s="1"/>
  <c r="D162" i="4"/>
  <c r="F162" i="4" s="1"/>
  <c r="D160" i="4"/>
  <c r="D156" i="4"/>
  <c r="F156" i="4" s="1"/>
  <c r="D148" i="4"/>
  <c r="C148" i="4"/>
  <c r="C143" i="4" s="1"/>
  <c r="D123" i="4"/>
  <c r="D122" i="4" s="1"/>
  <c r="D73" i="4"/>
  <c r="F73" i="4" s="1"/>
  <c r="D41" i="9" l="1"/>
  <c r="C180" i="9"/>
  <c r="C176" i="9" s="1"/>
  <c r="F148" i="4"/>
  <c r="D143" i="4"/>
  <c r="D19" i="8" s="1"/>
  <c r="D56" i="4"/>
  <c r="D95" i="9"/>
  <c r="F99" i="9"/>
  <c r="D74" i="9"/>
  <c r="C15" i="9"/>
  <c r="F123" i="4"/>
  <c r="D69" i="4"/>
  <c r="F69" i="4" s="1"/>
  <c r="D176" i="9"/>
  <c r="D13" i="4"/>
  <c r="D211" i="4"/>
  <c r="D210" i="4" s="1"/>
  <c r="D236" i="9"/>
  <c r="D31" i="9"/>
  <c r="C31" i="9"/>
  <c r="D14" i="9"/>
  <c r="C41" i="9"/>
  <c r="C111" i="9"/>
  <c r="C236" i="9"/>
  <c r="C121" i="9"/>
  <c r="D121" i="9"/>
  <c r="D111" i="9"/>
  <c r="C12" i="4"/>
  <c r="D23" i="4"/>
  <c r="D165" i="4"/>
  <c r="D155" i="4"/>
  <c r="D30" i="9" l="1"/>
  <c r="D110" i="9"/>
  <c r="F143" i="4"/>
  <c r="D154" i="4"/>
  <c r="C235" i="9"/>
  <c r="C110" i="9"/>
  <c r="D235" i="9"/>
  <c r="C30" i="9"/>
  <c r="D12" i="4"/>
  <c r="E43" i="7" l="1"/>
  <c r="E38" i="9" l="1"/>
  <c r="F38" i="9" s="1"/>
  <c r="D38" i="8"/>
  <c r="C123" i="4"/>
  <c r="F28" i="8" l="1"/>
  <c r="E97" i="1"/>
  <c r="F97" i="1" s="1"/>
  <c r="F216" i="4" l="1"/>
  <c r="F212" i="4"/>
  <c r="E174" i="4"/>
  <c r="F174" i="4" s="1"/>
  <c r="C174" i="4"/>
  <c r="C166" i="4"/>
  <c r="C162" i="4"/>
  <c r="E160" i="4"/>
  <c r="F160" i="4" s="1"/>
  <c r="C160" i="4"/>
  <c r="C156" i="4"/>
  <c r="E131" i="4"/>
  <c r="F131" i="4" s="1"/>
  <c r="C131" i="4"/>
  <c r="C125" i="4" s="1"/>
  <c r="C122" i="4" s="1"/>
  <c r="E91" i="4"/>
  <c r="F91" i="4" s="1"/>
  <c r="C91" i="4"/>
  <c r="E89" i="4"/>
  <c r="F89" i="4" s="1"/>
  <c r="C89" i="4"/>
  <c r="C77" i="4"/>
  <c r="C76" i="4" s="1"/>
  <c r="C73" i="4"/>
  <c r="D68" i="4"/>
  <c r="D18" i="8" s="1"/>
  <c r="E57" i="4"/>
  <c r="E48" i="4"/>
  <c r="F48" i="4" s="1"/>
  <c r="E46" i="4"/>
  <c r="E29" i="4"/>
  <c r="F29" i="4" s="1"/>
  <c r="E24" i="4"/>
  <c r="F24" i="4" s="1"/>
  <c r="E20" i="4"/>
  <c r="F20" i="4" s="1"/>
  <c r="E18" i="4"/>
  <c r="F18" i="4" s="1"/>
  <c r="E14" i="4"/>
  <c r="F14" i="4" s="1"/>
  <c r="C84" i="4" l="1"/>
  <c r="C83" i="4" s="1"/>
  <c r="C69" i="4"/>
  <c r="E56" i="4"/>
  <c r="F56" i="4" s="1"/>
  <c r="F57" i="4"/>
  <c r="E84" i="4"/>
  <c r="F84" i="4" s="1"/>
  <c r="E94" i="4"/>
  <c r="F94" i="4" s="1"/>
  <c r="E125" i="4"/>
  <c r="E211" i="4"/>
  <c r="E155" i="4"/>
  <c r="F155" i="4" s="1"/>
  <c r="E23" i="4"/>
  <c r="F23" i="4" s="1"/>
  <c r="E13" i="4"/>
  <c r="F13" i="4" s="1"/>
  <c r="E165" i="4"/>
  <c r="F165" i="4" s="1"/>
  <c r="C211" i="4"/>
  <c r="C210" i="4" s="1"/>
  <c r="C155" i="4"/>
  <c r="C165" i="4"/>
  <c r="E112" i="9"/>
  <c r="F112" i="9" s="1"/>
  <c r="F297" i="9"/>
  <c r="E196" i="9"/>
  <c r="C195" i="9"/>
  <c r="C194" i="9" s="1"/>
  <c r="D195" i="9"/>
  <c r="D194" i="9" s="1"/>
  <c r="E186" i="9"/>
  <c r="F211" i="4" l="1"/>
  <c r="E210" i="4"/>
  <c r="F125" i="4"/>
  <c r="E122" i="4"/>
  <c r="E19" i="8" s="1"/>
  <c r="D24" i="7" s="1"/>
  <c r="F186" i="9"/>
  <c r="E180" i="9"/>
  <c r="F180" i="9" s="1"/>
  <c r="E83" i="4"/>
  <c r="F83" i="4" s="1"/>
  <c r="E195" i="9"/>
  <c r="F195" i="9" s="1"/>
  <c r="F196" i="9"/>
  <c r="E154" i="4"/>
  <c r="F210" i="4"/>
  <c r="E68" i="4"/>
  <c r="F68" i="4" s="1"/>
  <c r="C154" i="4"/>
  <c r="C38" i="8" s="1"/>
  <c r="C68" i="4"/>
  <c r="C18" i="8" s="1"/>
  <c r="E296" i="9"/>
  <c r="E162" i="9"/>
  <c r="F162" i="9" s="1"/>
  <c r="E228" i="9"/>
  <c r="E227" i="9" s="1"/>
  <c r="D228" i="9"/>
  <c r="D227" i="9" s="1"/>
  <c r="C228" i="9"/>
  <c r="C227" i="9" s="1"/>
  <c r="C19" i="8" s="1"/>
  <c r="F296" i="9" l="1"/>
  <c r="E295" i="9"/>
  <c r="E38" i="8"/>
  <c r="F38" i="8" s="1"/>
  <c r="F154" i="4"/>
  <c r="F122" i="4"/>
  <c r="E194" i="9"/>
  <c r="F194" i="9" s="1"/>
  <c r="F228" i="9"/>
  <c r="F227" i="9" s="1"/>
  <c r="E176" i="9"/>
  <c r="F176" i="9" s="1"/>
  <c r="E161" i="9"/>
  <c r="F295" i="9"/>
  <c r="E243" i="9"/>
  <c r="F243" i="9" s="1"/>
  <c r="E241" i="9"/>
  <c r="F241" i="9" s="1"/>
  <c r="E237" i="9"/>
  <c r="F237" i="9" s="1"/>
  <c r="E151" i="9"/>
  <c r="C151" i="9"/>
  <c r="C150" i="9" s="1"/>
  <c r="E153" i="9"/>
  <c r="C153" i="9"/>
  <c r="D153" i="9"/>
  <c r="D151" i="9"/>
  <c r="D150" i="9" s="1"/>
  <c r="F134" i="9"/>
  <c r="E143" i="9"/>
  <c r="F143" i="9" s="1"/>
  <c r="E127" i="9"/>
  <c r="F127" i="9" s="1"/>
  <c r="E122" i="9"/>
  <c r="F122" i="9" s="1"/>
  <c r="E118" i="9"/>
  <c r="F118" i="9" s="1"/>
  <c r="E116" i="9"/>
  <c r="F116" i="9" s="1"/>
  <c r="E103" i="9"/>
  <c r="F103" i="9" s="1"/>
  <c r="C103" i="9"/>
  <c r="C102" i="9" s="1"/>
  <c r="C94" i="9" s="1"/>
  <c r="E85" i="9"/>
  <c r="E87" i="9"/>
  <c r="D85" i="9"/>
  <c r="D87" i="9"/>
  <c r="E42" i="9"/>
  <c r="F42" i="9" s="1"/>
  <c r="E66" i="9"/>
  <c r="E75" i="9"/>
  <c r="F75" i="9" s="1"/>
  <c r="F54" i="9"/>
  <c r="E47" i="9"/>
  <c r="F47" i="9" s="1"/>
  <c r="E36" i="9"/>
  <c r="F36" i="9" s="1"/>
  <c r="E32" i="9"/>
  <c r="F32" i="9" s="1"/>
  <c r="F87" i="9" l="1"/>
  <c r="F161" i="9"/>
  <c r="E160" i="9"/>
  <c r="F85" i="9"/>
  <c r="F153" i="9"/>
  <c r="F151" i="9"/>
  <c r="F252" i="9"/>
  <c r="C149" i="9"/>
  <c r="E74" i="9"/>
  <c r="F74" i="9" s="1"/>
  <c r="E150" i="9"/>
  <c r="F150" i="9" s="1"/>
  <c r="E102" i="9"/>
  <c r="F102" i="9" s="1"/>
  <c r="D149" i="9"/>
  <c r="E236" i="9"/>
  <c r="F236" i="9" s="1"/>
  <c r="C14" i="9"/>
  <c r="E121" i="9"/>
  <c r="F121" i="9" s="1"/>
  <c r="E31" i="9"/>
  <c r="F31" i="9" s="1"/>
  <c r="C84" i="9"/>
  <c r="E95" i="9"/>
  <c r="F95" i="9" s="1"/>
  <c r="D84" i="9"/>
  <c r="D83" i="9" s="1"/>
  <c r="E111" i="9"/>
  <c r="F111" i="9" s="1"/>
  <c r="E41" i="9"/>
  <c r="F41" i="9" s="1"/>
  <c r="E84" i="9"/>
  <c r="D94" i="9"/>
  <c r="F160" i="9" l="1"/>
  <c r="F19" i="8"/>
  <c r="F84" i="9"/>
  <c r="E246" i="9"/>
  <c r="F246" i="9" s="1"/>
  <c r="E149" i="9"/>
  <c r="F149" i="9" s="1"/>
  <c r="E14" i="9"/>
  <c r="E83" i="9"/>
  <c r="F83" i="9" s="1"/>
  <c r="E30" i="9"/>
  <c r="E110" i="9"/>
  <c r="F110" i="9" s="1"/>
  <c r="E94" i="9"/>
  <c r="F94" i="9" s="1"/>
  <c r="C83" i="9"/>
  <c r="E105" i="1"/>
  <c r="F105" i="1" s="1"/>
  <c r="F89" i="1"/>
  <c r="E99" i="1" l="1"/>
  <c r="E96" i="1" s="1"/>
  <c r="F88" i="1"/>
  <c r="F39" i="1"/>
  <c r="F30" i="9"/>
  <c r="F45" i="1"/>
  <c r="E24" i="7" l="1"/>
  <c r="F99" i="1"/>
  <c r="E12" i="4"/>
  <c r="E18" i="8" s="1"/>
  <c r="D23" i="7" s="1"/>
  <c r="D44" i="7" l="1"/>
  <c r="D45" i="7" s="1"/>
  <c r="F12" i="4"/>
  <c r="F18" i="8"/>
  <c r="E23" i="7"/>
  <c r="D25" i="7"/>
  <c r="C45" i="7" s="1"/>
  <c r="C47" i="7" s="1"/>
  <c r="F44" i="1"/>
  <c r="F96" i="1"/>
  <c r="E235" i="9"/>
  <c r="F235" i="9" s="1"/>
  <c r="E44" i="7" l="1"/>
  <c r="D47" i="7"/>
</calcChain>
</file>

<file path=xl/sharedStrings.xml><?xml version="1.0" encoding="utf-8"?>
<sst xmlns="http://schemas.openxmlformats.org/spreadsheetml/2006/main" count="851" uniqueCount="207">
  <si>
    <t>Konto</t>
  </si>
  <si>
    <t>Naziv</t>
  </si>
  <si>
    <t>Izvršenje</t>
  </si>
  <si>
    <t>Postotak</t>
  </si>
  <si>
    <t>ZAVOD ZA HITNU MEDICINU KOPRIVNIČKO-KRIŽEVAČKE ŽUPANIJE</t>
  </si>
  <si>
    <t>Od dana</t>
  </si>
  <si>
    <t>Do dana</t>
  </si>
  <si>
    <t>Vrsta</t>
  </si>
  <si>
    <t>Prihodi i rashodi</t>
  </si>
  <si>
    <t>Izvor</t>
  </si>
  <si>
    <t>Svi izvori</t>
  </si>
  <si>
    <t>Prihodi poslovanja</t>
  </si>
  <si>
    <t>Pomoći iz inozemstva i od subjekata unutar općeg proračuna</t>
  </si>
  <si>
    <t>Prihodi od imovine</t>
  </si>
  <si>
    <t>Prihodi od financijske imovine</t>
  </si>
  <si>
    <t>Prihodi po posebnim propisima</t>
  </si>
  <si>
    <t xml:space="preserve">Prihodi od pruženih usluga </t>
  </si>
  <si>
    <t>Prihodi iz proračuna</t>
  </si>
  <si>
    <t>Prihodi za financiranje rashoda poslovanja</t>
  </si>
  <si>
    <t>Prihodi od prodaje nefinancijske imovine</t>
  </si>
  <si>
    <t>Prihodi od prodaje proizvedene dugotrajne imovine</t>
  </si>
  <si>
    <t>Rashodi poslovanja</t>
  </si>
  <si>
    <t>Rashodi za zaposlene</t>
  </si>
  <si>
    <t>Plaće (Bruto)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</si>
  <si>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</si>
  <si>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</si>
  <si>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</si>
  <si>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</si>
  <si>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</si>
  <si>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obvezno zdravstveno osiguranje</t>
  </si>
  <si>
    <t>Doprinosi za obvezno ZO u slučaju nezaposlenosti</t>
  </si>
  <si>
    <t>Materijalni rashodi</t>
  </si>
  <si>
    <t>Naknade troškova zaposlenima</t>
  </si>
  <si>
    <t>Službena putovanja</t>
  </si>
  <si>
    <t>Naknade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</si>
  <si>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</si>
  <si>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</si>
  <si>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</si>
  <si>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</si>
  <si>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Energija</t>
  </si>
  <si>
    <t>Sitan inventar i auto gume</t>
  </si>
  <si>
    <t>Službena 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</si>
  <si>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</si>
  <si>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</si>
  <si>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</si>
  <si>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</si>
  <si>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 xml:space="preserve">Komunalne usluge </t>
  </si>
  <si>
    <t>Zakupnine i najamnine</t>
  </si>
  <si>
    <t>Intelektualne i osobne usluge</t>
  </si>
  <si>
    <t>Računalne usluge</t>
  </si>
  <si>
    <t>Ostale usluge</t>
  </si>
  <si>
    <t>Naknade troškova osobama izvan radnog odnosa</t>
  </si>
  <si>
    <t xml:space="preserve">Ostali nespomenuti rashodi poslovanja </t>
  </si>
  <si>
    <t>Naknade za rad pred.i izvršnih tijela, povj.i sličn</t>
  </si>
  <si>
    <t>Premije osiguranja</t>
  </si>
  <si>
    <t>Reprezentacija</t>
  </si>
  <si>
    <t>Članarine</t>
  </si>
  <si>
    <t>Pristojbe i naknade</t>
  </si>
  <si>
    <t>Financijski rashodi</t>
  </si>
  <si>
    <t>Ostali financijski rashodi</t>
  </si>
  <si>
    <t>Bankarske usluge i usluge platnog prometa</t>
  </si>
  <si>
    <t xml:space="preserve">Zatezne kamate </t>
  </si>
  <si>
    <t>Rashodi za nabavu nefinancijske imovine</t>
  </si>
  <si>
    <t>Rashodi za nabavu proizvedene dugotrajne imovine</t>
  </si>
  <si>
    <t>Postrojenja i oprema</t>
  </si>
  <si>
    <t>Uredska oprema i namještaj</t>
  </si>
  <si>
    <t>Komunikacijska oprema</t>
  </si>
  <si>
    <t>Medicinska i laboratorijska oprema</t>
  </si>
  <si>
    <t>Prijevozna sredstva</t>
  </si>
  <si>
    <t>Prijevozna sredstva u cestovnom prometu</t>
  </si>
  <si>
    <t xml:space="preserve">Zdravstvene i veterinarske usluge </t>
  </si>
  <si>
    <t>I. OPĆI DIO</t>
  </si>
  <si>
    <t>Članak 1.</t>
  </si>
  <si>
    <t xml:space="preserve">A. RAČUN PRIHODA I RASHODA </t>
  </si>
  <si>
    <t>Indeks</t>
  </si>
  <si>
    <t>1. PRIHODI POSLOVANJA</t>
  </si>
  <si>
    <t>2. PRIHODI OD PRODAJE NEFINANCIJSKE IMOVINE</t>
  </si>
  <si>
    <t>3. RASHODI POSLOVANJA</t>
  </si>
  <si>
    <t xml:space="preserve">4. RASHODI ZA NABAVU NEFINANCIJSKE IMOVINE </t>
  </si>
  <si>
    <t>5. RAZLIKA (VIŠAK/MANJAK)</t>
  </si>
  <si>
    <t>B. RAČUN FINANCIRANJA</t>
  </si>
  <si>
    <t>VIŠAK-MANJAK TEKUĆEG RAZDOBLJA</t>
  </si>
  <si>
    <t>C. RASPOLOŽIVA SREDSTVA IZ PRETHODNIH GODINA</t>
  </si>
  <si>
    <t>D. UKUPNO FINANCIJSKI PLAN</t>
  </si>
  <si>
    <t>UKUPNI PRIHODI I PRIMICI</t>
  </si>
  <si>
    <t xml:space="preserve">UKUPNI RASHODI I IZDACI </t>
  </si>
  <si>
    <t>RAZLIKA VIŠAK/MANJAK</t>
  </si>
  <si>
    <t xml:space="preserve">Članak 2. </t>
  </si>
  <si>
    <t>Prihodi za financiranje rashoda za nabavu nefinancijske imovine</t>
  </si>
  <si>
    <t>Rashod</t>
  </si>
  <si>
    <t xml:space="preserve">Program -  1002 Redovna djelatnost HZZO </t>
  </si>
  <si>
    <t>Kamate na oročena sredstva i depozite po viđenju</t>
  </si>
  <si>
    <t>Prihodi od upravnih i administrativnih pristojbi po posebnim propisima</t>
  </si>
  <si>
    <t xml:space="preserve">Prihodi od prodaje proizvoda i robe te pruženih usluga </t>
  </si>
  <si>
    <t>Prihodi iz proračuna za finananciranje redovne djelatnosti prorračunskih korisnika</t>
  </si>
  <si>
    <t>Prihodi od HZZO-a na temelju ugovornih obaveza</t>
  </si>
  <si>
    <t>Prihodi od HZZO-a na tememalju ugovornih obaveza</t>
  </si>
  <si>
    <t>Materijal i dijelovi za tekuće i investicijsko održavanje</t>
  </si>
  <si>
    <t>Plaće (bruto)</t>
  </si>
  <si>
    <t xml:space="preserve">Doprinosi na plaće </t>
  </si>
  <si>
    <t>Doprinosi za obvezno zdravstveno osiguranje u slučaju nezaposlenosti</t>
  </si>
  <si>
    <t>Materijal i sirovine</t>
  </si>
  <si>
    <t xml:space="preserve">Materijal i dijelovi za tekuće i investicijsko održavanje </t>
  </si>
  <si>
    <t>Službena, radna i zaštitna odjeća i obuća</t>
  </si>
  <si>
    <t>Komunalne usluge</t>
  </si>
  <si>
    <t xml:space="preserve">Računalne usluge </t>
  </si>
  <si>
    <t>Ostali nespomenuti rashodi poslovanja</t>
  </si>
  <si>
    <t>Naknade za rad predstavničkih i izvršnih tijela, povjerenstava i slično</t>
  </si>
  <si>
    <t>Ostali nepsomenuti rashodi poslovanja</t>
  </si>
  <si>
    <t>Zatezne kamate</t>
  </si>
  <si>
    <t>Aktivnost - A100096 - Pripravnost liječnika i edukacija djelatnika ZZHM</t>
  </si>
  <si>
    <t xml:space="preserve">Opći dio </t>
  </si>
  <si>
    <t>6. PRIMICI OD FINANCIJSKE IMOVINE I ZADUŽIVANJA</t>
  </si>
  <si>
    <t>7. IZDACI ZA FINANCIJSKU IMOVINU I OTPLATE ZAJMOVA</t>
  </si>
  <si>
    <t>8. NETO FINANCIRANJE</t>
  </si>
  <si>
    <t>II. POSEBNI DIO</t>
  </si>
  <si>
    <t>Članak 3.</t>
  </si>
  <si>
    <t>PREDSJEDNICA UPRAVNOG VIJEĆA:</t>
  </si>
  <si>
    <t>____________________________________________</t>
  </si>
  <si>
    <t>Pomoći od izvanproračunskih korisnika</t>
  </si>
  <si>
    <t>Tekuće pomoći od izvanproračunskih korisnika</t>
  </si>
  <si>
    <t>Prihodi od prodaje prijevoznih sredstava</t>
  </si>
  <si>
    <t>Troškovi sudskih postupaka</t>
  </si>
  <si>
    <t xml:space="preserve"> </t>
  </si>
  <si>
    <t>Aktivnost K 100082 Opremanje Zavoda za hitnu medicinu KKŽ</t>
  </si>
  <si>
    <t>Ostali rashodi</t>
  </si>
  <si>
    <t>Tekuće donacije</t>
  </si>
  <si>
    <t>Tekuće donacije u novcu</t>
  </si>
  <si>
    <t xml:space="preserve">Rashodi za usluge </t>
  </si>
  <si>
    <t>Donacije od pravnih i fizičkih osoba izvan općeg proračuna</t>
  </si>
  <si>
    <t>Kapitalne donacije</t>
  </si>
  <si>
    <t>Prihodi od prodaje postrojenja i opreme</t>
  </si>
  <si>
    <t>Dodatna ulaganja na građevinskim objektima</t>
  </si>
  <si>
    <t>Nematerijalna proizvedena imovina</t>
  </si>
  <si>
    <t>Ulaganja u računalne programe</t>
  </si>
  <si>
    <t>Izvor financiranja: 3.1. Vlastiti prihodi</t>
  </si>
  <si>
    <t>9. PRENESENI VIŠAK IZ PRETHODNIH GODINA</t>
  </si>
  <si>
    <t>PRENESENI VIŠAK PRIHODA I PRIMITAKA IZ RANIJIH GODINA</t>
  </si>
  <si>
    <t>Izvorni plan</t>
  </si>
  <si>
    <t>Tekući plan</t>
  </si>
  <si>
    <t>Negativne tečajne razlike</t>
  </si>
  <si>
    <t>Stručno osposobljavanje</t>
  </si>
  <si>
    <t>Program - 1001 Redovna djelatnost HZZO-a</t>
  </si>
  <si>
    <t>Rashodi za nabavu neproizvedene dugotrajne imovine</t>
  </si>
  <si>
    <t>Nematerijalna imovina</t>
  </si>
  <si>
    <t>Kapitalne pomoći iz državnog proračuna temeljem prijenosa EU sredstava</t>
  </si>
  <si>
    <t>Tekuće pomoći iz državnog proračuna temelejm prijenosa EU sredstava</t>
  </si>
  <si>
    <t>Telefoni i ostali komunikacijski uređaji</t>
  </si>
  <si>
    <t>Aktivnost - A100172 - Djelatnost hitne medicinske slube i menadžmenta</t>
  </si>
  <si>
    <t>Aktivnost - A100174 - Medicinsko osiguranje</t>
  </si>
  <si>
    <t>Aktivnost - A100172 - djelatnost hitne medicinske službe i menadžmenta</t>
  </si>
  <si>
    <t>Izvor financiranja: 7.3. Prihodi od naknade štata s osnova osiguranja</t>
  </si>
  <si>
    <t>Aktivnost - A 100173 Sanitetski prijevoz</t>
  </si>
  <si>
    <t>Izvor financiranja: 7.3. Prihodi od naknada šteta s naslova osiguranja</t>
  </si>
  <si>
    <t>Aktivnost K 100118 Opremanje Zavoda za hitnu medicinu KKŽ</t>
  </si>
  <si>
    <t>Nematerijalna proizvdena imovina</t>
  </si>
  <si>
    <t>Uređajevi, strojevi i oprema za ostale namjene</t>
  </si>
  <si>
    <t>Izvor financiranja: 6.3. Donacije</t>
  </si>
  <si>
    <t>Izvor financiranja: 5.8. Pomoći temeljem prijednosa EU sredstava</t>
  </si>
  <si>
    <t>Izvor financiranja: 5.4. Pomoći izravnanja za decentralizirane funkcije</t>
  </si>
  <si>
    <t>Postrojenje i oprema</t>
  </si>
  <si>
    <t>Medicinska i labalatorijska oprema</t>
  </si>
  <si>
    <t>Izvor financiranja: 1.1. Prihodi od poreza za redovnu djelatnost</t>
  </si>
  <si>
    <t>Izvor financiranja: 1.1. Prihodi od poreza na rednovu djelatnost</t>
  </si>
  <si>
    <t>Izvor financiranja: 4.6. Prihodi po posebnim porpisima</t>
  </si>
  <si>
    <t>Izvor financiranja: 4.6. Prihodi po posebnim propisima</t>
  </si>
  <si>
    <t>Izvor financiranja: 7.2. Prihodi od prodaje ili zamjene nefinancijekse imovine i naknade s naslova osiguranja</t>
  </si>
  <si>
    <t>Izvor financiranja: 1.1. Prihodi od poreza za redovnu djelatnost (Županija)</t>
  </si>
  <si>
    <t>Uređaji, strojevi i opreme za ostale namjene</t>
  </si>
  <si>
    <t>Aktivnost - K100115 - Redovna djelatnost Zavoda - decentralizirana sredstva</t>
  </si>
  <si>
    <t>Aktivnost - A100042 Financiranje rada TIM-a 2 u ispostavi Križevci</t>
  </si>
  <si>
    <t>Program -  1022 - Iznad zakonski standard u zdravstvu - Županija</t>
  </si>
  <si>
    <t>Program -  1023 - Program - EU projekt Zavoda</t>
  </si>
  <si>
    <t>Uređaji, stojevi i opreme za ostale namjene</t>
  </si>
  <si>
    <t>Nematerijala proizvedena imovina</t>
  </si>
  <si>
    <t>Rashodi za dodatna ulaganja na nefinancijskoj imovini</t>
  </si>
  <si>
    <t>Licence</t>
  </si>
  <si>
    <t xml:space="preserve">Aktivnost - K100115 - Redovna djelatnost Zavoda - decentralizirana sredstva </t>
  </si>
  <si>
    <t>Aktivnost - A100204 - Danas učimo, sutra spašavamo</t>
  </si>
  <si>
    <t>Izvor financiranja: 5.8. Sredstva EU-proračunski</t>
  </si>
  <si>
    <t>Plaće za zaposlene</t>
  </si>
  <si>
    <t xml:space="preserve">POLUGODIŠNJI IZVJEŠTAJ O IZVRŠENJU FINANCIJSKOG PLANA </t>
  </si>
  <si>
    <t>Plaće za poebne uvijete rada</t>
  </si>
  <si>
    <t>Službena radna i zaštitna odjeća i obuća</t>
  </si>
  <si>
    <t>Plaće za posebne uvijete rada</t>
  </si>
  <si>
    <t>Aktivnost - A100207 Financiranje rada TIM-a 2 u ispostavi Đurđevac</t>
  </si>
  <si>
    <t>Prijenosi između proračunskih kornisnika istog proračuna</t>
  </si>
  <si>
    <t>Tekući prijenosi između proračunskih kornisnika istog proračuna</t>
  </si>
  <si>
    <t>Aktivnost - A100042 Djelatnost Zavoda za hitnu medicinu - TIM 2 KŽ</t>
  </si>
  <si>
    <t>ZAVODA ZA HITNU MEDICINU KOPRIVNIČKO-KRIŽEVAČKE ŽUPANIJE ZA PRVO POLUGODIŠTE 2021. GODINE</t>
  </si>
  <si>
    <t xml:space="preserve">     Prihodi i rashodi te primici i izdaci po ekonomskoj klasifikaciji utvrđeni su u Računu prihoda i rashoda i računu financiranja ostvareni su u prvom polugodištu 2021. godine kako slijedi :</t>
  </si>
  <si>
    <t>01.01.2021.</t>
  </si>
  <si>
    <t>30.06.2021.</t>
  </si>
  <si>
    <t xml:space="preserve">   Izvršenje rashoda i izdataka Zavoda za hitnu medicninu Koprivničko-križevačke županije za prvo polugodište 2021. godinu po organizacijskoj, po ekonomskoj klasifikaciji te po programskoj klasifikaciji je sljedeće:</t>
  </si>
  <si>
    <t>Izvršenje Financijskog plana Zavoda za hitnu medicinu Koprivničko-križevačke županije za 2021. godinu po programima</t>
  </si>
  <si>
    <t>Izvršenje Financijskog plana Zavoda za hitnu medicinu Koprivničko-križevačke županije za prvo polugodište  2021. godinu</t>
  </si>
  <si>
    <t>Izvršenje Financijskog plana Zavoda za hitnu medicinu Koprivničko-križevačke županije za prvo polugodište 2021. godinu</t>
  </si>
  <si>
    <t>Financijski plan Zavoda za hitnu medicinu Koprivničko-križevačke županije za prvo polugodište 2021. godini ostvaren je kako slijedi:</t>
  </si>
  <si>
    <t>Izvorni plan za 2021. godinu</t>
  </si>
  <si>
    <t>Tekući plan za 2021. godinu</t>
  </si>
  <si>
    <t>Izvršenje za 2021. godinu</t>
  </si>
  <si>
    <t>U Koprivnici, 06.09. 2021. godine</t>
  </si>
  <si>
    <t xml:space="preserve">Ana Marija Mađerić, mag.oec. </t>
  </si>
  <si>
    <t>VIŠAK PRIHODA I PRIMITAKA OSTVAREN U PRVOM POLUGODIŠTU 2021. GODINE</t>
  </si>
  <si>
    <r>
      <t xml:space="preserve">      </t>
    </r>
    <r>
      <rPr>
        <b/>
        <sz val="11"/>
        <rFont val="Calibri"/>
        <family val="2"/>
        <charset val="238"/>
        <scheme val="minor"/>
      </rPr>
      <t xml:space="preserve"> Na temelju članka 109. Zakona o proračunu ("Narodne novine" broj 87/08., 136/12. i 15/15.) i članka 15., stavka 3. Pravilnika o polugodišnjem i godišnjem izvještaju o izvršenju proračuna ("Narodne novine" broj 24/13, 102/17 i 01/20) te članka 23. Statuta Zavoda za hitnu medicinu Koprivničko-križevačke županije (KLASA: 003-01/19-01/01, URBROJ: 2137-89-19-01) od 26. lipnja 2019. godine</t>
    </r>
    <r>
      <rPr>
        <sz val="11"/>
        <rFont val="Calibri"/>
        <family val="2"/>
        <charset val="238"/>
        <scheme val="minor"/>
      </rPr>
      <t>, Upravno vijeće Zavoda za hitnu medicinu Koprivničko-križevačke županije na 1. sjednici održanoj 06. rujna 2021. godine prihvaća</t>
    </r>
  </si>
  <si>
    <t>KLASA: 400-01/21-01/11</t>
  </si>
  <si>
    <t>URBROJ: 2137/89-21/06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</si>
</sst>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n&quot;;\-#,##0.00\ &quot;kn&quot;"/>
    <numFmt numFmtId="164" formatCode="#,##0.00\ &quot;kn&quot;"/>
    <numFmt numFmtId="165" formatCode="#,##0.00\ _k_n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1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6" xfId="0" applyBorder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0" fillId="0" borderId="7" xfId="0" applyBorder="1"/>
    <xf numFmtId="0" fontId="1" fillId="5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/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164" fontId="1" fillId="4" borderId="1" xfId="0" applyNumberFormat="1" applyFont="1" applyFill="1" applyBorder="1" applyAlignment="1">
      <alignment horizontal="center" vertical="center"/>
    </xf>
    <xf numFmtId="7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164" fontId="5" fillId="0" borderId="0" xfId="0" applyNumberFormat="1" applyFont="1"/>
    <xf numFmtId="165" fontId="1" fillId="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7" xfId="0" applyFont="1" applyBorder="1"/>
    <xf numFmtId="0" fontId="6" fillId="5" borderId="3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164" fontId="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wrapText="1"/>
    </xf>
    <xf numFmtId="0" fontId="7" fillId="0" borderId="3" xfId="0" applyFont="1" applyBorder="1" applyAlignment="1">
      <alignment wrapText="1"/>
    </xf>
    <xf numFmtId="4" fontId="7" fillId="0" borderId="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2" fontId="1" fillId="2" borderId="0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2" fontId="1" fillId="5" borderId="0" xfId="0" applyNumberFormat="1" applyFont="1" applyFill="1" applyBorder="1" applyAlignment="1">
      <alignment horizontal="center" vertical="center"/>
    </xf>
    <xf numFmtId="2" fontId="0" fillId="5" borderId="0" xfId="0" applyNumberFormat="1" applyFont="1" applyFill="1" applyBorder="1" applyAlignment="1">
      <alignment horizontal="center" vertical="center"/>
    </xf>
    <xf numFmtId="164" fontId="0" fillId="0" borderId="7" xfId="0" applyNumberFormat="1" applyBorder="1"/>
    <xf numFmtId="164" fontId="2" fillId="0" borderId="0" xfId="0" applyNumberFormat="1" applyFont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left" vertical="center" wrapText="1"/>
    </xf>
    <xf numFmtId="164" fontId="11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3" fillId="0" borderId="0" xfId="0" applyFont="1"/>
    <xf numFmtId="164" fontId="13" fillId="0" borderId="0" xfId="0" applyNumberFormat="1" applyFont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1" fillId="5" borderId="1" xfId="0" applyFont="1" applyFill="1" applyBorder="1" applyAlignment="1">
      <alignment vertical="center"/>
    </xf>
    <xf numFmtId="164" fontId="7" fillId="0" borderId="0" xfId="0" applyNumberFormat="1" applyFont="1" applyFill="1" applyBorder="1"/>
    <xf numFmtId="2" fontId="7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7" fillId="0" borderId="7" xfId="0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2" fontId="7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2" fontId="7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2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2" fontId="7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2" fontId="7" fillId="0" borderId="0" xfId="0" applyNumberFormat="1" applyFont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/>
    </xf>
    <xf numFmtId="2" fontId="6" fillId="5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view="pageBreakPreview" zoomScaleNormal="100" zoomScaleSheetLayoutView="100" workbookViewId="0">
      <selection activeCell="A13" sqref="A13:E13"/>
    </sheetView>
  </sheetViews>
  <sheetFormatPr defaultRowHeight="15" x14ac:dyDescent="0.25"/>
  <cols>
    <col min="1" max="1" width="46.5703125" customWidth="1"/>
    <col min="2" max="3" width="27.42578125" customWidth="1"/>
    <col min="4" max="5" width="25.7109375" customWidth="1"/>
    <col min="8" max="8" width="15.42578125" bestFit="1" customWidth="1"/>
  </cols>
  <sheetData>
    <row r="1" spans="1:5" x14ac:dyDescent="0.25">
      <c r="A1" s="153" t="s">
        <v>204</v>
      </c>
      <c r="B1" s="153"/>
      <c r="C1" s="153"/>
      <c r="D1" s="153"/>
      <c r="E1" s="153"/>
    </row>
    <row r="2" spans="1:5" x14ac:dyDescent="0.25">
      <c r="A2" s="153"/>
      <c r="B2" s="153"/>
      <c r="C2" s="153"/>
      <c r="D2" s="153"/>
      <c r="E2" s="153"/>
    </row>
    <row r="3" spans="1:5" x14ac:dyDescent="0.25">
      <c r="A3" s="153"/>
      <c r="B3" s="153"/>
      <c r="C3" s="153"/>
      <c r="D3" s="153"/>
      <c r="E3" s="153"/>
    </row>
    <row r="4" spans="1:5" x14ac:dyDescent="0.25">
      <c r="A4" s="153"/>
      <c r="B4" s="153"/>
      <c r="C4" s="153"/>
      <c r="D4" s="153"/>
      <c r="E4" s="153"/>
    </row>
    <row r="5" spans="1:5" x14ac:dyDescent="0.25">
      <c r="A5" s="153"/>
      <c r="B5" s="153"/>
      <c r="C5" s="153"/>
      <c r="D5" s="153"/>
      <c r="E5" s="153"/>
    </row>
    <row r="8" spans="1:5" ht="24.75" customHeight="1" x14ac:dyDescent="0.25">
      <c r="A8" s="154" t="s">
        <v>181</v>
      </c>
      <c r="B8" s="154"/>
      <c r="C8" s="154"/>
      <c r="D8" s="154"/>
      <c r="E8" s="154"/>
    </row>
    <row r="9" spans="1:5" ht="27" customHeight="1" x14ac:dyDescent="0.25">
      <c r="A9" s="155" t="s">
        <v>189</v>
      </c>
      <c r="B9" s="155"/>
      <c r="C9" s="155"/>
      <c r="D9" s="155"/>
      <c r="E9" s="155"/>
    </row>
    <row r="11" spans="1:5" x14ac:dyDescent="0.25">
      <c r="A11" s="151" t="s">
        <v>71</v>
      </c>
      <c r="B11" s="151"/>
      <c r="C11" s="151"/>
      <c r="D11" s="151"/>
      <c r="E11" s="151"/>
    </row>
    <row r="13" spans="1:5" x14ac:dyDescent="0.25">
      <c r="A13" s="156" t="s">
        <v>72</v>
      </c>
      <c r="B13" s="156"/>
      <c r="C13" s="156"/>
      <c r="D13" s="156"/>
      <c r="E13" s="156"/>
    </row>
    <row r="15" spans="1:5" x14ac:dyDescent="0.25">
      <c r="A15" s="152" t="s">
        <v>197</v>
      </c>
      <c r="B15" s="152"/>
      <c r="C15" s="152"/>
      <c r="D15" s="152"/>
      <c r="E15" s="152"/>
    </row>
    <row r="16" spans="1:5" x14ac:dyDescent="0.25">
      <c r="A16" s="152"/>
      <c r="B16" s="152"/>
      <c r="C16" s="152"/>
      <c r="D16" s="152"/>
      <c r="E16" s="152"/>
    </row>
    <row r="18" spans="1:8" ht="15.75" x14ac:dyDescent="0.25">
      <c r="A18" s="150" t="s">
        <v>73</v>
      </c>
      <c r="B18" s="150"/>
      <c r="C18" s="150"/>
      <c r="D18" s="150"/>
      <c r="E18" s="150"/>
    </row>
    <row r="20" spans="1:8" ht="34.5" customHeight="1" x14ac:dyDescent="0.25">
      <c r="A20" s="5"/>
      <c r="B20" s="6" t="s">
        <v>198</v>
      </c>
      <c r="C20" s="6" t="s">
        <v>199</v>
      </c>
      <c r="D20" s="6" t="s">
        <v>200</v>
      </c>
      <c r="E20" s="6" t="s">
        <v>74</v>
      </c>
      <c r="F20" s="7"/>
    </row>
    <row r="21" spans="1:8" ht="33" customHeight="1" x14ac:dyDescent="0.25">
      <c r="A21" s="8" t="s">
        <v>75</v>
      </c>
      <c r="B21" s="60">
        <v>27129424</v>
      </c>
      <c r="C21" s="60">
        <v>28799424</v>
      </c>
      <c r="D21" s="60">
        <f>'Izvršenje - Opći dio'!E12</f>
        <v>14251393.910000002</v>
      </c>
      <c r="E21" s="21">
        <f>D21/C21*100</f>
        <v>49.484996331871088</v>
      </c>
      <c r="F21" s="7"/>
      <c r="H21" s="25"/>
    </row>
    <row r="22" spans="1:8" ht="33" customHeight="1" x14ac:dyDescent="0.25">
      <c r="A22" s="8" t="s">
        <v>76</v>
      </c>
      <c r="B22" s="60">
        <v>50000</v>
      </c>
      <c r="C22" s="60">
        <v>50000</v>
      </c>
      <c r="D22" s="60">
        <f>'Izvršenje - Opći dio'!E38</f>
        <v>2099</v>
      </c>
      <c r="E22" s="21">
        <f t="shared" ref="E22:E24" si="0">D22/C22*100</f>
        <v>4.1980000000000004</v>
      </c>
      <c r="F22" s="7"/>
      <c r="H22" s="25"/>
    </row>
    <row r="23" spans="1:8" ht="33" customHeight="1" x14ac:dyDescent="0.25">
      <c r="A23" s="8" t="s">
        <v>77</v>
      </c>
      <c r="B23" s="60">
        <v>25761000</v>
      </c>
      <c r="C23" s="60">
        <v>27181000</v>
      </c>
      <c r="D23" s="60">
        <f>'Izvršenje - po programima'!E18+'Izvršenje - po programima'!E28+'Izvršenje - po programima'!E38</f>
        <v>13055338.369999999</v>
      </c>
      <c r="E23" s="21">
        <f t="shared" si="0"/>
        <v>48.031118685846728</v>
      </c>
      <c r="F23" s="7"/>
      <c r="H23" s="25"/>
    </row>
    <row r="24" spans="1:8" ht="33" customHeight="1" x14ac:dyDescent="0.25">
      <c r="A24" s="8" t="s">
        <v>78</v>
      </c>
      <c r="B24" s="60">
        <v>1418424</v>
      </c>
      <c r="C24" s="60">
        <v>1668424</v>
      </c>
      <c r="D24" s="60">
        <f>'Izvršenje - po programima'!E19</f>
        <v>1767098.56</v>
      </c>
      <c r="E24" s="21">
        <f t="shared" si="0"/>
        <v>105.9142376278452</v>
      </c>
      <c r="F24" s="7"/>
    </row>
    <row r="25" spans="1:8" ht="33" customHeight="1" x14ac:dyDescent="0.25">
      <c r="A25" s="10" t="s">
        <v>79</v>
      </c>
      <c r="B25" s="26">
        <f>B21+B22-B23-B24</f>
        <v>0</v>
      </c>
      <c r="C25" s="26">
        <f>C21+C22-C23-C24</f>
        <v>0</v>
      </c>
      <c r="D25" s="26">
        <f>D21+D22-D23-D24</f>
        <v>-568944.01999999722</v>
      </c>
      <c r="E25" s="35">
        <v>0</v>
      </c>
    </row>
    <row r="26" spans="1:8" ht="24.75" customHeight="1" x14ac:dyDescent="0.25">
      <c r="B26" s="25"/>
      <c r="C26" s="25"/>
      <c r="D26" s="25"/>
    </row>
    <row r="27" spans="1:8" ht="24.75" customHeight="1" x14ac:dyDescent="0.25">
      <c r="B27" s="25"/>
      <c r="C27" s="25"/>
      <c r="D27" s="25"/>
    </row>
    <row r="28" spans="1:8" ht="24.75" customHeight="1" x14ac:dyDescent="0.25">
      <c r="B28" s="25"/>
      <c r="C28" s="25"/>
      <c r="D28" s="25"/>
    </row>
    <row r="29" spans="1:8" ht="20.25" customHeight="1" x14ac:dyDescent="0.25">
      <c r="A29" s="11" t="s">
        <v>80</v>
      </c>
    </row>
    <row r="30" spans="1:8" ht="8.25" customHeight="1" x14ac:dyDescent="0.25"/>
    <row r="31" spans="1:8" ht="33" customHeight="1" x14ac:dyDescent="0.25">
      <c r="A31" s="5"/>
      <c r="B31" s="6" t="str">
        <f>B20</f>
        <v>Izvorni plan za 2021. godinu</v>
      </c>
      <c r="C31" s="6" t="str">
        <f t="shared" ref="C31:D31" si="1">C20</f>
        <v>Tekući plan za 2021. godinu</v>
      </c>
      <c r="D31" s="6" t="str">
        <f t="shared" si="1"/>
        <v>Izvršenje za 2021. godinu</v>
      </c>
      <c r="E31" s="6" t="s">
        <v>74</v>
      </c>
    </row>
    <row r="32" spans="1:8" ht="33" customHeight="1" x14ac:dyDescent="0.25">
      <c r="A32" s="8" t="s">
        <v>112</v>
      </c>
      <c r="B32" s="9">
        <v>0</v>
      </c>
      <c r="C32" s="9">
        <v>0</v>
      </c>
      <c r="D32" s="9">
        <v>0</v>
      </c>
      <c r="E32" s="21">
        <v>0</v>
      </c>
    </row>
    <row r="33" spans="1:8" ht="33" customHeight="1" x14ac:dyDescent="0.25">
      <c r="A33" s="8" t="s">
        <v>113</v>
      </c>
      <c r="B33" s="9">
        <v>0</v>
      </c>
      <c r="C33" s="9">
        <v>0</v>
      </c>
      <c r="D33" s="9">
        <v>0</v>
      </c>
      <c r="E33" s="21">
        <v>0</v>
      </c>
    </row>
    <row r="34" spans="1:8" ht="33" customHeight="1" x14ac:dyDescent="0.25">
      <c r="A34" s="8" t="s">
        <v>114</v>
      </c>
      <c r="B34" s="9">
        <v>0</v>
      </c>
      <c r="C34" s="9">
        <v>0</v>
      </c>
      <c r="D34" s="9">
        <v>0</v>
      </c>
      <c r="E34" s="21">
        <v>0</v>
      </c>
    </row>
    <row r="35" spans="1:8" ht="24.95" customHeight="1" x14ac:dyDescent="0.25">
      <c r="A35" s="10" t="s">
        <v>81</v>
      </c>
      <c r="B35" s="27">
        <v>0</v>
      </c>
      <c r="C35" s="27">
        <v>0</v>
      </c>
      <c r="D35" s="27">
        <v>0</v>
      </c>
      <c r="E35" s="28">
        <v>0</v>
      </c>
    </row>
    <row r="36" spans="1:8" ht="24.95" customHeight="1" x14ac:dyDescent="0.25"/>
    <row r="37" spans="1:8" ht="36" customHeight="1" x14ac:dyDescent="0.25">
      <c r="A37" s="12" t="s">
        <v>82</v>
      </c>
      <c r="B37" s="13"/>
      <c r="C37" s="13"/>
      <c r="D37" s="13"/>
      <c r="E37" s="13"/>
      <c r="H37" s="20"/>
    </row>
    <row r="38" spans="1:8" ht="40.5" customHeight="1" x14ac:dyDescent="0.25">
      <c r="A38" s="8" t="s">
        <v>136</v>
      </c>
      <c r="B38" s="9">
        <v>703072</v>
      </c>
      <c r="C38" s="9">
        <v>703072</v>
      </c>
      <c r="D38" s="9">
        <v>703072</v>
      </c>
      <c r="E38" s="24"/>
    </row>
    <row r="39" spans="1:8" ht="24.95" customHeight="1" x14ac:dyDescent="0.25"/>
    <row r="40" spans="1:8" ht="15.75" x14ac:dyDescent="0.25">
      <c r="A40" s="14" t="s">
        <v>83</v>
      </c>
    </row>
    <row r="42" spans="1:8" ht="33" customHeight="1" x14ac:dyDescent="0.25">
      <c r="A42" s="5"/>
      <c r="B42" s="6" t="str">
        <f>B31</f>
        <v>Izvorni plan za 2021. godinu</v>
      </c>
      <c r="C42" s="6" t="str">
        <f t="shared" ref="C42:D42" si="2">C31</f>
        <v>Tekući plan za 2021. godinu</v>
      </c>
      <c r="D42" s="6" t="str">
        <f t="shared" si="2"/>
        <v>Izvršenje za 2021. godinu</v>
      </c>
      <c r="E42" s="6" t="s">
        <v>74</v>
      </c>
    </row>
    <row r="43" spans="1:8" ht="33" customHeight="1" x14ac:dyDescent="0.25">
      <c r="A43" s="8" t="s">
        <v>84</v>
      </c>
      <c r="B43" s="60">
        <f>B21+B22</f>
        <v>27179424</v>
      </c>
      <c r="C43" s="60">
        <f t="shared" ref="C43:D43" si="3">C21+C22</f>
        <v>28849424</v>
      </c>
      <c r="D43" s="60">
        <f t="shared" si="3"/>
        <v>14253492.910000002</v>
      </c>
      <c r="E43" s="24">
        <f>D43/C43*100</f>
        <v>49.406507769444552</v>
      </c>
    </row>
    <row r="44" spans="1:8" ht="33" customHeight="1" x14ac:dyDescent="0.25">
      <c r="A44" s="8" t="s">
        <v>85</v>
      </c>
      <c r="B44" s="60">
        <f>B23+B24</f>
        <v>27179424</v>
      </c>
      <c r="C44" s="60">
        <f t="shared" ref="C44:D44" si="4">C23+C24</f>
        <v>28849424</v>
      </c>
      <c r="D44" s="60">
        <f t="shared" si="4"/>
        <v>14822436.93</v>
      </c>
      <c r="E44" s="24">
        <f t="shared" ref="E44:E46" si="5">D44/C44*100</f>
        <v>51.378623469224202</v>
      </c>
    </row>
    <row r="45" spans="1:8" ht="33" customHeight="1" x14ac:dyDescent="0.25">
      <c r="A45" s="8" t="s">
        <v>203</v>
      </c>
      <c r="B45" s="60">
        <v>0</v>
      </c>
      <c r="C45" s="60">
        <f>B45</f>
        <v>0</v>
      </c>
      <c r="D45" s="60">
        <f>D43-D44</f>
        <v>-568944.01999999769</v>
      </c>
      <c r="E45" s="24">
        <v>0</v>
      </c>
    </row>
    <row r="46" spans="1:8" ht="33" customHeight="1" x14ac:dyDescent="0.25">
      <c r="A46" s="8" t="s">
        <v>137</v>
      </c>
      <c r="B46" s="9">
        <f>B38</f>
        <v>703072</v>
      </c>
      <c r="C46" s="9">
        <f>C38</f>
        <v>703072</v>
      </c>
      <c r="D46" s="9">
        <f>D38</f>
        <v>703072</v>
      </c>
      <c r="E46" s="24">
        <f t="shared" si="5"/>
        <v>100</v>
      </c>
    </row>
    <row r="47" spans="1:8" ht="27.75" customHeight="1" x14ac:dyDescent="0.25">
      <c r="A47" s="30" t="s">
        <v>86</v>
      </c>
      <c r="B47" s="36">
        <f t="shared" ref="B47:C47" si="6">B46+B45</f>
        <v>703072</v>
      </c>
      <c r="C47" s="36">
        <f t="shared" si="6"/>
        <v>703072</v>
      </c>
      <c r="D47" s="36">
        <f>D46+D45</f>
        <v>134127.98000000231</v>
      </c>
      <c r="E47" s="37">
        <v>0</v>
      </c>
    </row>
    <row r="48" spans="1:8" ht="27.75" customHeight="1" x14ac:dyDescent="0.25">
      <c r="A48" s="15"/>
    </row>
    <row r="49" spans="1:5" x14ac:dyDescent="0.25">
      <c r="A49" s="151" t="s">
        <v>87</v>
      </c>
      <c r="B49" s="151"/>
      <c r="C49" s="151"/>
      <c r="D49" s="151"/>
      <c r="E49" s="151"/>
    </row>
    <row r="50" spans="1:5" x14ac:dyDescent="0.25">
      <c r="A50" s="152" t="s">
        <v>190</v>
      </c>
      <c r="B50" s="152"/>
      <c r="C50" s="152"/>
      <c r="D50" s="152"/>
      <c r="E50" s="152"/>
    </row>
  </sheetData>
  <mergeCells count="9">
    <mergeCell ref="A18:E18"/>
    <mergeCell ref="A49:E49"/>
    <mergeCell ref="A50:E50"/>
    <mergeCell ref="A1:E5"/>
    <mergeCell ref="A8:E8"/>
    <mergeCell ref="A9:E9"/>
    <mergeCell ref="A11:E11"/>
    <mergeCell ref="A13:E13"/>
    <mergeCell ref="A15:E16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rowBreaks count="1" manualBreakCount="1">
    <brk id="28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0"/>
  <sheetViews>
    <sheetView view="pageBreakPreview" topLeftCell="A88" zoomScaleNormal="100" zoomScaleSheetLayoutView="100" workbookViewId="0">
      <selection activeCell="F92" sqref="F92"/>
    </sheetView>
  </sheetViews>
  <sheetFormatPr defaultRowHeight="15" x14ac:dyDescent="0.25"/>
  <cols>
    <col min="1" max="1" width="10.5703125" style="98" customWidth="1"/>
    <col min="2" max="2" width="33.28515625" style="98" customWidth="1"/>
    <col min="3" max="5" width="20.7109375" style="98" customWidth="1"/>
    <col min="6" max="6" width="9.7109375" style="98" customWidth="1"/>
    <col min="7" max="9" width="9.140625" style="98"/>
    <col min="10" max="11" width="14.7109375" style="98" bestFit="1" customWidth="1"/>
    <col min="12" max="16384" width="9.140625" style="98"/>
  </cols>
  <sheetData>
    <row r="1" spans="1:11" ht="20.25" customHeight="1" x14ac:dyDescent="0.25">
      <c r="A1" s="157" t="s">
        <v>4</v>
      </c>
      <c r="B1" s="157"/>
      <c r="C1" s="157"/>
      <c r="D1" s="157"/>
      <c r="E1" s="157"/>
      <c r="F1" s="157"/>
    </row>
    <row r="2" spans="1:11" x14ac:dyDescent="0.25">
      <c r="A2" s="157"/>
      <c r="B2" s="157"/>
      <c r="C2" s="157"/>
      <c r="D2" s="157"/>
      <c r="E2" s="157"/>
      <c r="F2" s="157"/>
    </row>
    <row r="4" spans="1:11" ht="27.75" customHeight="1" x14ac:dyDescent="0.25">
      <c r="A4" s="158" t="s">
        <v>196</v>
      </c>
      <c r="B4" s="159"/>
      <c r="C4" s="159"/>
      <c r="D4" s="159"/>
      <c r="E4" s="159"/>
      <c r="F4" s="160"/>
    </row>
    <row r="5" spans="1:11" ht="12" customHeight="1" x14ac:dyDescent="0.25">
      <c r="A5" s="99"/>
      <c r="B5" s="99"/>
      <c r="C5" s="99"/>
      <c r="D5" s="99"/>
      <c r="E5" s="99"/>
      <c r="F5" s="99"/>
    </row>
    <row r="6" spans="1:11" ht="12" customHeight="1" x14ac:dyDescent="0.25">
      <c r="A6" s="100" t="s">
        <v>5</v>
      </c>
      <c r="B6" s="100" t="s">
        <v>6</v>
      </c>
      <c r="C6" s="101" t="s">
        <v>7</v>
      </c>
      <c r="D6" s="101" t="s">
        <v>9</v>
      </c>
      <c r="E6" s="102"/>
      <c r="F6" s="103"/>
    </row>
    <row r="7" spans="1:11" ht="12" customHeight="1" x14ac:dyDescent="0.25">
      <c r="A7" s="100" t="s">
        <v>191</v>
      </c>
      <c r="B7" s="104" t="s">
        <v>192</v>
      </c>
      <c r="C7" s="101" t="s">
        <v>8</v>
      </c>
      <c r="D7" s="101" t="s">
        <v>10</v>
      </c>
      <c r="E7" s="103"/>
      <c r="F7" s="103"/>
    </row>
    <row r="8" spans="1:11" ht="12" customHeight="1" x14ac:dyDescent="0.25">
      <c r="A8" s="99"/>
      <c r="B8" s="99"/>
      <c r="C8" s="103"/>
      <c r="D8" s="103"/>
      <c r="E8" s="103"/>
      <c r="F8" s="103"/>
    </row>
    <row r="9" spans="1:11" ht="18" customHeight="1" x14ac:dyDescent="0.25">
      <c r="A9" s="158" t="s">
        <v>111</v>
      </c>
      <c r="B9" s="159"/>
      <c r="C9" s="159"/>
      <c r="D9" s="159"/>
      <c r="E9" s="159"/>
      <c r="F9" s="160"/>
    </row>
    <row r="10" spans="1:11" x14ac:dyDescent="0.25">
      <c r="C10" s="105"/>
    </row>
    <row r="11" spans="1:11" ht="30" customHeight="1" x14ac:dyDescent="0.25">
      <c r="A11" s="106" t="s">
        <v>0</v>
      </c>
      <c r="B11" s="106" t="s">
        <v>1</v>
      </c>
      <c r="C11" s="106" t="s">
        <v>138</v>
      </c>
      <c r="D11" s="106" t="s">
        <v>139</v>
      </c>
      <c r="E11" s="106" t="s">
        <v>2</v>
      </c>
      <c r="F11" s="106" t="s">
        <v>3</v>
      </c>
    </row>
    <row r="12" spans="1:11" s="110" customFormat="1" ht="30" customHeight="1" x14ac:dyDescent="0.2">
      <c r="A12" s="107">
        <v>6</v>
      </c>
      <c r="B12" s="108" t="s">
        <v>11</v>
      </c>
      <c r="C12" s="109">
        <f>C13+C21+C24+C27+C32</f>
        <v>27129424</v>
      </c>
      <c r="D12" s="109">
        <f>D13+D21+D24+D27+D32</f>
        <v>28799424</v>
      </c>
      <c r="E12" s="109">
        <f>E13+E21+E24+E27+E32+E19</f>
        <v>14251393.910000002</v>
      </c>
      <c r="F12" s="95">
        <f t="shared" ref="F12:F79" si="0">E12/D12*100</f>
        <v>49.484996331871088</v>
      </c>
      <c r="K12" s="111"/>
    </row>
    <row r="13" spans="1:11" s="110" customFormat="1" ht="30" customHeight="1" x14ac:dyDescent="0.2">
      <c r="A13" s="112">
        <v>63</v>
      </c>
      <c r="B13" s="113" t="s">
        <v>12</v>
      </c>
      <c r="C13" s="114">
        <f>C14+C16</f>
        <v>335000</v>
      </c>
      <c r="D13" s="114">
        <f>D14+D16</f>
        <v>335000</v>
      </c>
      <c r="E13" s="114">
        <f>E14+E16</f>
        <v>77787.09</v>
      </c>
      <c r="F13" s="115">
        <f t="shared" si="0"/>
        <v>23.220026865671642</v>
      </c>
      <c r="K13" s="111"/>
    </row>
    <row r="14" spans="1:11" s="110" customFormat="1" ht="30" hidden="1" customHeight="1" x14ac:dyDescent="0.2">
      <c r="A14" s="112">
        <v>634</v>
      </c>
      <c r="B14" s="113" t="s">
        <v>119</v>
      </c>
      <c r="C14" s="114">
        <f>C15</f>
        <v>0</v>
      </c>
      <c r="D14" s="114">
        <f>D15</f>
        <v>0</v>
      </c>
      <c r="E14" s="114">
        <f>E15</f>
        <v>0</v>
      </c>
      <c r="F14" s="115" t="e">
        <f t="shared" si="0"/>
        <v>#DIV/0!</v>
      </c>
      <c r="J14" s="111"/>
    </row>
    <row r="15" spans="1:11" s="110" customFormat="1" ht="30" hidden="1" x14ac:dyDescent="0.2">
      <c r="A15" s="112">
        <v>6341</v>
      </c>
      <c r="B15" s="113" t="s">
        <v>120</v>
      </c>
      <c r="C15" s="114">
        <v>0</v>
      </c>
      <c r="D15" s="114">
        <v>0</v>
      </c>
      <c r="E15" s="114">
        <v>0</v>
      </c>
      <c r="F15" s="115" t="e">
        <f t="shared" si="0"/>
        <v>#DIV/0!</v>
      </c>
      <c r="K15" s="111"/>
    </row>
    <row r="16" spans="1:11" s="110" customFormat="1" ht="30" customHeight="1" x14ac:dyDescent="0.2">
      <c r="A16" s="112">
        <v>638</v>
      </c>
      <c r="B16" s="113" t="s">
        <v>145</v>
      </c>
      <c r="C16" s="114">
        <f>C17+C18</f>
        <v>335000</v>
      </c>
      <c r="D16" s="114">
        <f>D17+D18</f>
        <v>335000</v>
      </c>
      <c r="E16" s="114">
        <f t="shared" ref="E16" si="1">E17+E18</f>
        <v>77787.09</v>
      </c>
      <c r="F16" s="115">
        <f t="shared" si="0"/>
        <v>23.220026865671642</v>
      </c>
      <c r="K16" s="111"/>
    </row>
    <row r="17" spans="1:11" s="110" customFormat="1" ht="30" customHeight="1" x14ac:dyDescent="0.2">
      <c r="A17" s="112">
        <v>6381</v>
      </c>
      <c r="B17" s="113" t="s">
        <v>146</v>
      </c>
      <c r="C17" s="114">
        <v>335000</v>
      </c>
      <c r="D17" s="114">
        <v>335000</v>
      </c>
      <c r="E17" s="114">
        <v>77787.09</v>
      </c>
      <c r="F17" s="115">
        <f t="shared" si="0"/>
        <v>23.220026865671642</v>
      </c>
      <c r="K17" s="111"/>
    </row>
    <row r="18" spans="1:11" s="110" customFormat="1" ht="30" customHeight="1" x14ac:dyDescent="0.2">
      <c r="A18" s="112">
        <v>6382</v>
      </c>
      <c r="B18" s="113" t="s">
        <v>145</v>
      </c>
      <c r="C18" s="114">
        <v>0</v>
      </c>
      <c r="D18" s="114">
        <v>0</v>
      </c>
      <c r="E18" s="114">
        <v>0</v>
      </c>
      <c r="F18" s="115">
        <v>0</v>
      </c>
      <c r="K18" s="111"/>
    </row>
    <row r="19" spans="1:11" s="110" customFormat="1" ht="30" customHeight="1" x14ac:dyDescent="0.2">
      <c r="A19" s="112">
        <v>639</v>
      </c>
      <c r="B19" s="113" t="s">
        <v>186</v>
      </c>
      <c r="C19" s="114">
        <f>C20</f>
        <v>0</v>
      </c>
      <c r="D19" s="114">
        <f t="shared" ref="D19:E19" si="2">D20</f>
        <v>0</v>
      </c>
      <c r="E19" s="114">
        <f t="shared" si="2"/>
        <v>75135.89</v>
      </c>
      <c r="F19" s="115">
        <v>0</v>
      </c>
      <c r="K19" s="111"/>
    </row>
    <row r="20" spans="1:11" s="110" customFormat="1" ht="30" customHeight="1" x14ac:dyDescent="0.2">
      <c r="A20" s="112">
        <v>6391</v>
      </c>
      <c r="B20" s="113" t="s">
        <v>187</v>
      </c>
      <c r="C20" s="114">
        <v>0</v>
      </c>
      <c r="D20" s="114">
        <v>0</v>
      </c>
      <c r="E20" s="114">
        <v>75135.89</v>
      </c>
      <c r="F20" s="115">
        <v>0</v>
      </c>
      <c r="K20" s="111"/>
    </row>
    <row r="21" spans="1:11" s="110" customFormat="1" ht="30" customHeight="1" x14ac:dyDescent="0.2">
      <c r="A21" s="112">
        <v>64</v>
      </c>
      <c r="B21" s="113" t="s">
        <v>13</v>
      </c>
      <c r="C21" s="114">
        <f>C22</f>
        <v>1000</v>
      </c>
      <c r="D21" s="114">
        <f t="shared" ref="D21:E21" si="3">D22</f>
        <v>1000</v>
      </c>
      <c r="E21" s="114">
        <f t="shared" si="3"/>
        <v>22.06</v>
      </c>
      <c r="F21" s="115">
        <f t="shared" si="0"/>
        <v>2.206</v>
      </c>
    </row>
    <row r="22" spans="1:11" s="110" customFormat="1" ht="30" customHeight="1" x14ac:dyDescent="0.2">
      <c r="A22" s="112">
        <v>641</v>
      </c>
      <c r="B22" s="113" t="s">
        <v>14</v>
      </c>
      <c r="C22" s="114">
        <f>C23</f>
        <v>1000</v>
      </c>
      <c r="D22" s="114">
        <f>D23</f>
        <v>1000</v>
      </c>
      <c r="E22" s="114">
        <f>E23</f>
        <v>22.06</v>
      </c>
      <c r="F22" s="115">
        <f t="shared" si="0"/>
        <v>2.206</v>
      </c>
    </row>
    <row r="23" spans="1:11" s="110" customFormat="1" ht="30" customHeight="1" x14ac:dyDescent="0.2">
      <c r="A23" s="112">
        <v>6413</v>
      </c>
      <c r="B23" s="113" t="s">
        <v>91</v>
      </c>
      <c r="C23" s="114">
        <v>1000</v>
      </c>
      <c r="D23" s="114">
        <v>1000</v>
      </c>
      <c r="E23" s="114">
        <v>22.06</v>
      </c>
      <c r="F23" s="115">
        <f t="shared" si="0"/>
        <v>2.206</v>
      </c>
    </row>
    <row r="24" spans="1:11" s="110" customFormat="1" ht="30" customHeight="1" x14ac:dyDescent="0.2">
      <c r="A24" s="112">
        <v>65</v>
      </c>
      <c r="B24" s="113" t="s">
        <v>92</v>
      </c>
      <c r="C24" s="114">
        <f t="shared" ref="C24:E25" si="4">C25</f>
        <v>170000</v>
      </c>
      <c r="D24" s="114">
        <f t="shared" si="4"/>
        <v>170000</v>
      </c>
      <c r="E24" s="114">
        <f t="shared" si="4"/>
        <v>213885.27</v>
      </c>
      <c r="F24" s="115">
        <f t="shared" si="0"/>
        <v>125.81486470588234</v>
      </c>
    </row>
    <row r="25" spans="1:11" s="110" customFormat="1" ht="30" customHeight="1" x14ac:dyDescent="0.2">
      <c r="A25" s="112">
        <v>652</v>
      </c>
      <c r="B25" s="113" t="s">
        <v>15</v>
      </c>
      <c r="C25" s="114">
        <f t="shared" si="4"/>
        <v>170000</v>
      </c>
      <c r="D25" s="114">
        <f t="shared" si="4"/>
        <v>170000</v>
      </c>
      <c r="E25" s="114">
        <f t="shared" si="4"/>
        <v>213885.27</v>
      </c>
      <c r="F25" s="115">
        <f t="shared" si="0"/>
        <v>125.81486470588234</v>
      </c>
    </row>
    <row r="26" spans="1:11" s="110" customFormat="1" ht="30" customHeight="1" x14ac:dyDescent="0.2">
      <c r="A26" s="112">
        <v>6526</v>
      </c>
      <c r="B26" s="113" t="s">
        <v>15</v>
      </c>
      <c r="C26" s="114">
        <v>170000</v>
      </c>
      <c r="D26" s="114">
        <v>170000</v>
      </c>
      <c r="E26" s="114">
        <v>213885.27</v>
      </c>
      <c r="F26" s="115">
        <f t="shared" si="0"/>
        <v>125.81486470588234</v>
      </c>
    </row>
    <row r="27" spans="1:11" s="110" customFormat="1" ht="30" customHeight="1" x14ac:dyDescent="0.2">
      <c r="A27" s="112">
        <v>66</v>
      </c>
      <c r="B27" s="113" t="s">
        <v>93</v>
      </c>
      <c r="C27" s="114">
        <f>C30+C28</f>
        <v>209000</v>
      </c>
      <c r="D27" s="114">
        <f t="shared" ref="D27:E27" si="5">D30+D28</f>
        <v>209000</v>
      </c>
      <c r="E27" s="114">
        <f t="shared" si="5"/>
        <v>84928.66</v>
      </c>
      <c r="F27" s="115">
        <f t="shared" si="0"/>
        <v>40.635722488038276</v>
      </c>
    </row>
    <row r="28" spans="1:11" s="110" customFormat="1" ht="30" customHeight="1" x14ac:dyDescent="0.2">
      <c r="A28" s="112">
        <v>661</v>
      </c>
      <c r="B28" s="113" t="s">
        <v>93</v>
      </c>
      <c r="C28" s="114">
        <f>C29</f>
        <v>199000</v>
      </c>
      <c r="D28" s="114">
        <f>D29</f>
        <v>199000</v>
      </c>
      <c r="E28" s="114">
        <f>E29</f>
        <v>84928.66</v>
      </c>
      <c r="F28" s="115">
        <f t="shared" si="0"/>
        <v>42.677718592964823</v>
      </c>
    </row>
    <row r="29" spans="1:11" s="110" customFormat="1" ht="30" customHeight="1" x14ac:dyDescent="0.2">
      <c r="A29" s="112">
        <v>6615</v>
      </c>
      <c r="B29" s="113" t="s">
        <v>16</v>
      </c>
      <c r="C29" s="114">
        <v>199000</v>
      </c>
      <c r="D29" s="114">
        <v>199000</v>
      </c>
      <c r="E29" s="114">
        <v>84928.66</v>
      </c>
      <c r="F29" s="115">
        <f t="shared" si="0"/>
        <v>42.677718592964823</v>
      </c>
    </row>
    <row r="30" spans="1:11" s="110" customFormat="1" ht="30" customHeight="1" x14ac:dyDescent="0.2">
      <c r="A30" s="112">
        <v>663</v>
      </c>
      <c r="B30" s="113" t="s">
        <v>129</v>
      </c>
      <c r="C30" s="114">
        <f>C31</f>
        <v>10000</v>
      </c>
      <c r="D30" s="114">
        <f>D31</f>
        <v>10000</v>
      </c>
      <c r="E30" s="114">
        <f>E31</f>
        <v>0</v>
      </c>
      <c r="F30" s="115">
        <f t="shared" si="0"/>
        <v>0</v>
      </c>
    </row>
    <row r="31" spans="1:11" s="110" customFormat="1" ht="30" customHeight="1" x14ac:dyDescent="0.2">
      <c r="A31" s="112">
        <v>6632</v>
      </c>
      <c r="B31" s="113" t="s">
        <v>130</v>
      </c>
      <c r="C31" s="114">
        <v>10000</v>
      </c>
      <c r="D31" s="114">
        <v>10000</v>
      </c>
      <c r="E31" s="114">
        <v>0</v>
      </c>
      <c r="F31" s="115">
        <f t="shared" si="0"/>
        <v>0</v>
      </c>
    </row>
    <row r="32" spans="1:11" s="110" customFormat="1" ht="30" customHeight="1" x14ac:dyDescent="0.2">
      <c r="A32" s="112">
        <v>67</v>
      </c>
      <c r="B32" s="113" t="s">
        <v>17</v>
      </c>
      <c r="C32" s="114">
        <f>C33+C36</f>
        <v>26414424</v>
      </c>
      <c r="D32" s="114">
        <f>D33+D36</f>
        <v>28084424</v>
      </c>
      <c r="E32" s="114">
        <f>E33+E36</f>
        <v>13799634.940000001</v>
      </c>
      <c r="F32" s="115">
        <f t="shared" si="0"/>
        <v>49.136257663678634</v>
      </c>
    </row>
    <row r="33" spans="1:11" s="110" customFormat="1" ht="30" customHeight="1" x14ac:dyDescent="0.2">
      <c r="A33" s="112">
        <v>671</v>
      </c>
      <c r="B33" s="113" t="s">
        <v>94</v>
      </c>
      <c r="C33" s="114">
        <f>C34+C35</f>
        <v>2908424</v>
      </c>
      <c r="D33" s="114">
        <f t="shared" ref="D33:E33" si="6">D34+D35</f>
        <v>4578424</v>
      </c>
      <c r="E33" s="114">
        <f t="shared" si="6"/>
        <v>2184129.88</v>
      </c>
      <c r="F33" s="115">
        <f t="shared" si="0"/>
        <v>47.70484079237746</v>
      </c>
    </row>
    <row r="34" spans="1:11" s="110" customFormat="1" ht="30" customHeight="1" x14ac:dyDescent="0.2">
      <c r="A34" s="112">
        <v>6711</v>
      </c>
      <c r="B34" s="113" t="s">
        <v>18</v>
      </c>
      <c r="C34" s="114">
        <v>1995000</v>
      </c>
      <c r="D34" s="114">
        <v>3415000</v>
      </c>
      <c r="E34" s="114">
        <v>1379129.88</v>
      </c>
      <c r="F34" s="115">
        <f t="shared" si="0"/>
        <v>40.384476720351387</v>
      </c>
    </row>
    <row r="35" spans="1:11" s="110" customFormat="1" ht="30" customHeight="1" x14ac:dyDescent="0.2">
      <c r="A35" s="112">
        <v>6712</v>
      </c>
      <c r="B35" s="113" t="s">
        <v>88</v>
      </c>
      <c r="C35" s="114">
        <v>913424</v>
      </c>
      <c r="D35" s="114">
        <f>250000+913424</f>
        <v>1163424</v>
      </c>
      <c r="E35" s="114">
        <v>805000</v>
      </c>
      <c r="F35" s="115">
        <f t="shared" si="0"/>
        <v>69.192315097505301</v>
      </c>
    </row>
    <row r="36" spans="1:11" s="110" customFormat="1" ht="30" customHeight="1" x14ac:dyDescent="0.2">
      <c r="A36" s="112">
        <v>673</v>
      </c>
      <c r="B36" s="113" t="s">
        <v>95</v>
      </c>
      <c r="C36" s="114">
        <f>C37</f>
        <v>23506000</v>
      </c>
      <c r="D36" s="114">
        <f t="shared" ref="D36:E36" si="7">D37</f>
        <v>23506000</v>
      </c>
      <c r="E36" s="114">
        <f t="shared" si="7"/>
        <v>11615505.060000001</v>
      </c>
      <c r="F36" s="115">
        <f t="shared" si="0"/>
        <v>49.415064494171702</v>
      </c>
    </row>
    <row r="37" spans="1:11" s="110" customFormat="1" ht="30" customHeight="1" x14ac:dyDescent="0.2">
      <c r="A37" s="112">
        <v>6731</v>
      </c>
      <c r="B37" s="113" t="s">
        <v>96</v>
      </c>
      <c r="C37" s="114">
        <v>23506000</v>
      </c>
      <c r="D37" s="114">
        <v>23506000</v>
      </c>
      <c r="E37" s="114">
        <v>11615505.060000001</v>
      </c>
      <c r="F37" s="115">
        <f t="shared" si="0"/>
        <v>49.415064494171702</v>
      </c>
    </row>
    <row r="38" spans="1:11" s="110" customFormat="1" ht="30" customHeight="1" x14ac:dyDescent="0.2">
      <c r="A38" s="107">
        <v>7</v>
      </c>
      <c r="B38" s="108" t="s">
        <v>19</v>
      </c>
      <c r="C38" s="109">
        <f>C39</f>
        <v>50000</v>
      </c>
      <c r="D38" s="109">
        <f>D39</f>
        <v>50000</v>
      </c>
      <c r="E38" s="109">
        <f>E39</f>
        <v>2099</v>
      </c>
      <c r="F38" s="95">
        <f t="shared" si="0"/>
        <v>4.1980000000000004</v>
      </c>
    </row>
    <row r="39" spans="1:11" s="110" customFormat="1" ht="30" customHeight="1" x14ac:dyDescent="0.2">
      <c r="A39" s="112">
        <v>72</v>
      </c>
      <c r="B39" s="113" t="s">
        <v>20</v>
      </c>
      <c r="C39" s="114">
        <f>C40+C42</f>
        <v>50000</v>
      </c>
      <c r="D39" s="114">
        <f>D41+D43</f>
        <v>50000</v>
      </c>
      <c r="E39" s="114">
        <f>E40+E42</f>
        <v>2099</v>
      </c>
      <c r="F39" s="115">
        <f t="shared" si="0"/>
        <v>4.1980000000000004</v>
      </c>
    </row>
    <row r="40" spans="1:11" s="110" customFormat="1" ht="30" hidden="1" customHeight="1" x14ac:dyDescent="0.2">
      <c r="A40" s="112">
        <v>722</v>
      </c>
      <c r="B40" s="113" t="s">
        <v>131</v>
      </c>
      <c r="C40" s="114">
        <v>0</v>
      </c>
      <c r="D40" s="114">
        <f>D41</f>
        <v>0</v>
      </c>
      <c r="E40" s="114">
        <f>E41</f>
        <v>0</v>
      </c>
      <c r="F40" s="115" t="e">
        <f t="shared" si="0"/>
        <v>#DIV/0!</v>
      </c>
    </row>
    <row r="41" spans="1:11" s="110" customFormat="1" ht="30" hidden="1" customHeight="1" x14ac:dyDescent="0.2">
      <c r="A41" s="112">
        <v>7222</v>
      </c>
      <c r="B41" s="113" t="s">
        <v>147</v>
      </c>
      <c r="C41" s="114">
        <v>0</v>
      </c>
      <c r="D41" s="114">
        <v>0</v>
      </c>
      <c r="E41" s="114">
        <v>0</v>
      </c>
      <c r="F41" s="115" t="e">
        <f t="shared" si="0"/>
        <v>#DIV/0!</v>
      </c>
    </row>
    <row r="42" spans="1:11" s="110" customFormat="1" ht="30" customHeight="1" x14ac:dyDescent="0.2">
      <c r="A42" s="112">
        <v>723</v>
      </c>
      <c r="B42" s="113" t="s">
        <v>121</v>
      </c>
      <c r="C42" s="114">
        <f>C43</f>
        <v>50000</v>
      </c>
      <c r="D42" s="114">
        <f>D43</f>
        <v>50000</v>
      </c>
      <c r="E42" s="114">
        <f>E43</f>
        <v>2099</v>
      </c>
      <c r="F42" s="115">
        <f t="shared" si="0"/>
        <v>4.1980000000000004</v>
      </c>
    </row>
    <row r="43" spans="1:11" s="110" customFormat="1" ht="30" customHeight="1" x14ac:dyDescent="0.2">
      <c r="A43" s="112">
        <v>7231</v>
      </c>
      <c r="B43" s="113" t="s">
        <v>69</v>
      </c>
      <c r="C43" s="114">
        <v>50000</v>
      </c>
      <c r="D43" s="114">
        <v>50000</v>
      </c>
      <c r="E43" s="114">
        <v>2099</v>
      </c>
      <c r="F43" s="115">
        <f t="shared" si="0"/>
        <v>4.1980000000000004</v>
      </c>
    </row>
    <row r="44" spans="1:11" s="110" customFormat="1" ht="30" customHeight="1" x14ac:dyDescent="0.2">
      <c r="A44" s="107">
        <v>3</v>
      </c>
      <c r="B44" s="108" t="s">
        <v>21</v>
      </c>
      <c r="C44" s="109">
        <f t="shared" ref="C44:E44" si="8">C45+C55+C88+C93</f>
        <v>25761000</v>
      </c>
      <c r="D44" s="109">
        <f t="shared" si="8"/>
        <v>27181000</v>
      </c>
      <c r="E44" s="109">
        <f t="shared" si="8"/>
        <v>13055338.369999999</v>
      </c>
      <c r="F44" s="95">
        <f t="shared" si="0"/>
        <v>48.031118685846728</v>
      </c>
      <c r="K44" s="111"/>
    </row>
    <row r="45" spans="1:11" s="110" customFormat="1" ht="30" customHeight="1" x14ac:dyDescent="0.2">
      <c r="A45" s="112">
        <v>31</v>
      </c>
      <c r="B45" s="113" t="s">
        <v>22</v>
      </c>
      <c r="C45" s="114">
        <f t="shared" ref="C45:E45" si="9">C46+C50+C52</f>
        <v>20956000</v>
      </c>
      <c r="D45" s="114">
        <f t="shared" si="9"/>
        <v>22205000</v>
      </c>
      <c r="E45" s="114">
        <f t="shared" si="9"/>
        <v>10910583.75</v>
      </c>
      <c r="F45" s="115">
        <f t="shared" si="0"/>
        <v>49.135707047962171</v>
      </c>
    </row>
    <row r="46" spans="1:11" s="110" customFormat="1" ht="30" customHeight="1" x14ac:dyDescent="0.2">
      <c r="A46" s="112">
        <v>311</v>
      </c>
      <c r="B46" s="113" t="s">
        <v>23</v>
      </c>
      <c r="C46" s="114">
        <f t="shared" ref="C46:E46" si="10">C47+C48+C49</f>
        <v>18224000</v>
      </c>
      <c r="D46" s="114">
        <f t="shared" si="10"/>
        <v>19344000</v>
      </c>
      <c r="E46" s="114">
        <f t="shared" si="10"/>
        <v>9290177.2199999988</v>
      </c>
      <c r="F46" s="115">
        <f t="shared" si="0"/>
        <v>48.026143610421826</v>
      </c>
      <c r="K46" s="111"/>
    </row>
    <row r="47" spans="1:11" s="110" customFormat="1" ht="30" customHeight="1" x14ac:dyDescent="0.2">
      <c r="A47" s="112">
        <v>3111</v>
      </c>
      <c r="B47" s="113" t="s">
        <v>24</v>
      </c>
      <c r="C47" s="114">
        <f>'Izvršenje - po ekonomskoj klasi'!C213+'Izvršenje - po ekonomskoj klasi'!C225+'Izvršenje - po ekonomskoj klasi'!C185+'Izvršenje - po ekonomskoj klasi'!C157+'Izvršenje - po ekonomskoj klasi'!C86+'Izvršenje - po ekonomskoj klasi'!C15</f>
        <v>14798000</v>
      </c>
      <c r="D47" s="114">
        <f>'Izvršenje - po ekonomskoj klasi'!D213+'Izvršenje - po ekonomskoj klasi'!D225+'Izvršenje - po ekonomskoj klasi'!D185+'Izvršenje - po ekonomskoj klasi'!D157+'Izvršenje - po ekonomskoj klasi'!D86+'Izvršenje - po ekonomskoj klasi'!D15</f>
        <v>15698000</v>
      </c>
      <c r="E47" s="114">
        <f>'Izvršenje - po ekonomskoj klasi'!E213+'Izvršenje - po ekonomskoj klasi'!E225+'Izvršenje - po ekonomskoj klasi'!E185+'Izvršenje - po ekonomskoj klasi'!E157+'Izvršenje - po ekonomskoj klasi'!E86+'Izvršenje - po ekonomskoj klasi'!E15</f>
        <v>7540115.0999999996</v>
      </c>
      <c r="F47" s="115">
        <f t="shared" si="0"/>
        <v>48.032329596126893</v>
      </c>
    </row>
    <row r="48" spans="1:11" s="110" customFormat="1" ht="30" customHeight="1" x14ac:dyDescent="0.2">
      <c r="A48" s="112">
        <v>3113</v>
      </c>
      <c r="B48" s="113" t="s">
        <v>25</v>
      </c>
      <c r="C48" s="114">
        <f>'Izvršenje - po ekonomskoj klasi'!C16+'Izvršenje - po ekonomskoj klasi'!C71+'Izvršenje - po ekonomskoj klasi'!C87+'Izvršenje - po ekonomskoj klasi'!C158+'Izvršenje - po ekonomskoj klasi'!C214+'Izvršenje - po izvorima financi'!C269</f>
        <v>452000</v>
      </c>
      <c r="D48" s="114">
        <f>'Izvršenje - po ekonomskoj klasi'!D16+'Izvršenje - po ekonomskoj klasi'!D71+'Izvršenje - po ekonomskoj klasi'!D87+'Izvršenje - po ekonomskoj klasi'!D158+'Izvršenje - po ekonomskoj klasi'!D214+'Izvršenje - po izvorima financi'!D269</f>
        <v>472000</v>
      </c>
      <c r="E48" s="114">
        <f>'Izvršenje - po ekonomskoj klasi'!E16+'Izvršenje - po ekonomskoj klasi'!E71+'Izvršenje - po ekonomskoj klasi'!E87+'Izvršenje - po ekonomskoj klasi'!E158+'Izvršenje - po ekonomskoj klasi'!E214+'Izvršenje - po izvorima financi'!E269</f>
        <v>223823.99999999997</v>
      </c>
      <c r="F48" s="115">
        <f t="shared" si="0"/>
        <v>47.42033898305084</v>
      </c>
    </row>
    <row r="49" spans="1:6" s="110" customFormat="1" ht="30" customHeight="1" x14ac:dyDescent="0.2">
      <c r="A49" s="112">
        <v>3114</v>
      </c>
      <c r="B49" s="113" t="s">
        <v>26</v>
      </c>
      <c r="C49" s="114">
        <f>'Izvršenje - po ekonomskoj klasi'!C17+'Izvršenje - po ekonomskoj klasi'!C72+'Izvršenje - po ekonomskoj klasi'!C88+'Izvršenje - po ekonomskoj klasi'!C159+'Izvršenje - po ekonomskoj klasi'!C187+'Izvršenje - po ekonomskoj klasi'!C215+'Izvršenje - po ekonomskoj klasi'!C226</f>
        <v>2974000</v>
      </c>
      <c r="D49" s="114">
        <f>'Izvršenje - po ekonomskoj klasi'!D17+'Izvršenje - po ekonomskoj klasi'!D72+'Izvršenje - po ekonomskoj klasi'!D88+'Izvršenje - po ekonomskoj klasi'!D159+'Izvršenje - po ekonomskoj klasi'!D187+'Izvršenje - po ekonomskoj klasi'!D215+'Izvršenje - po ekonomskoj klasi'!D226</f>
        <v>3174000</v>
      </c>
      <c r="E49" s="114">
        <f>'Izvršenje - po ekonomskoj klasi'!E17+'Izvršenje - po ekonomskoj klasi'!E72+'Izvršenje - po ekonomskoj klasi'!E88+'Izvršenje - po ekonomskoj klasi'!E159+'Izvršenje - po ekonomskoj klasi'!E187+'Izvršenje - po ekonomskoj klasi'!E215+'Izvršenje - po ekonomskoj klasi'!E226</f>
        <v>1526238.12</v>
      </c>
      <c r="F49" s="115">
        <f t="shared" si="0"/>
        <v>48.085637051039704</v>
      </c>
    </row>
    <row r="50" spans="1:6" s="110" customFormat="1" ht="30" customHeight="1" x14ac:dyDescent="0.2">
      <c r="A50" s="112">
        <v>312</v>
      </c>
      <c r="B50" s="113" t="s">
        <v>27</v>
      </c>
      <c r="C50" s="114">
        <f t="shared" ref="C50:E50" si="11">C51</f>
        <v>661000</v>
      </c>
      <c r="D50" s="114">
        <f t="shared" si="11"/>
        <v>710000</v>
      </c>
      <c r="E50" s="114">
        <f t="shared" si="11"/>
        <v>460709.32</v>
      </c>
      <c r="F50" s="115">
        <f t="shared" si="0"/>
        <v>64.888636619718312</v>
      </c>
    </row>
    <row r="51" spans="1:6" s="110" customFormat="1" ht="30" customHeight="1" x14ac:dyDescent="0.2">
      <c r="A51" s="112">
        <v>3121</v>
      </c>
      <c r="B51" s="113" t="s">
        <v>27</v>
      </c>
      <c r="C51" s="114">
        <f>'Izvršenje - po ekonomskoj klasi'!C19+'Izvršenje - po ekonomskoj klasi'!C90+'Izvršenje - po ekonomskoj klasi'!C161+'Izvršenje - po ekonomskoj klasi'!C189</f>
        <v>661000</v>
      </c>
      <c r="D51" s="114">
        <f>'Izvršenje - po ekonomskoj klasi'!D19+'Izvršenje - po ekonomskoj klasi'!D90+'Izvršenje - po ekonomskoj klasi'!D161+'Izvršenje - po ekonomskoj klasi'!D189</f>
        <v>710000</v>
      </c>
      <c r="E51" s="114">
        <f>'Izvršenje - po ekonomskoj klasi'!E19+'Izvršenje - po ekonomskoj klasi'!E90+'Izvršenje - po ekonomskoj klasi'!E161+'Izvršenje - po ekonomskoj klasi'!E189</f>
        <v>460709.32</v>
      </c>
      <c r="F51" s="115">
        <f t="shared" si="0"/>
        <v>64.888636619718312</v>
      </c>
    </row>
    <row r="52" spans="1:6" s="110" customFormat="1" ht="30" customHeight="1" x14ac:dyDescent="0.2">
      <c r="A52" s="112">
        <v>313</v>
      </c>
      <c r="B52" s="113" t="s">
        <v>28</v>
      </c>
      <c r="C52" s="114">
        <f t="shared" ref="C52:E52" si="12">C53+C54</f>
        <v>2071000</v>
      </c>
      <c r="D52" s="114">
        <f t="shared" si="12"/>
        <v>2151000</v>
      </c>
      <c r="E52" s="114">
        <f t="shared" si="12"/>
        <v>1159697.2100000002</v>
      </c>
      <c r="F52" s="115">
        <f t="shared" si="0"/>
        <v>53.91432868433288</v>
      </c>
    </row>
    <row r="53" spans="1:6" s="110" customFormat="1" ht="30" customHeight="1" x14ac:dyDescent="0.2">
      <c r="A53" s="112">
        <v>3132</v>
      </c>
      <c r="B53" s="113" t="s">
        <v>29</v>
      </c>
      <c r="C53" s="114">
        <f>'Izvršenje - po ekonomskoj klasi'!C21+'Izvršenje - po ekonomskoj klasi'!C74+'Izvršenje - po ekonomskoj klasi'!C92+'Izvršenje - po ekonomskoj klasi'!C163+'Izvršenje - po ekonomskoj klasi'!C217+'Izvršenje - po ekonomskoj klasi'!C228+'Izvršenje - po ekonomskoj klasi'!C191</f>
        <v>2071000</v>
      </c>
      <c r="D53" s="114">
        <f>'Izvršenje - po ekonomskoj klasi'!D21+'Izvršenje - po ekonomskoj klasi'!D74+'Izvršenje - po ekonomskoj klasi'!D92+'Izvršenje - po ekonomskoj klasi'!D163+'Izvršenje - po ekonomskoj klasi'!D217+'Izvršenje - po ekonomskoj klasi'!D228+'Izvršenje - po ekonomskoj klasi'!D191</f>
        <v>2151000</v>
      </c>
      <c r="E53" s="114">
        <f>'Izvršenje - po ekonomskoj klasi'!E21+'Izvršenje - po ekonomskoj klasi'!E74+'Izvršenje - po ekonomskoj klasi'!E92+'Izvršenje - po ekonomskoj klasi'!E163+'Izvršenje - po ekonomskoj klasi'!E217+'Izvršenje - po ekonomskoj klasi'!E228+'Izvršenje - po ekonomskoj klasi'!E191</f>
        <v>1159697.2100000002</v>
      </c>
      <c r="F53" s="115">
        <f t="shared" si="0"/>
        <v>53.91432868433288</v>
      </c>
    </row>
    <row r="54" spans="1:6" s="110" customFormat="1" ht="30" customHeight="1" x14ac:dyDescent="0.2">
      <c r="A54" s="112">
        <v>3133</v>
      </c>
      <c r="B54" s="113" t="s">
        <v>30</v>
      </c>
      <c r="C54" s="114">
        <f>'Izvršenje - po ekonomskoj klasi'!C22+'Izvršenje - po ekonomskoj klasi'!C75+'Izvršenje - po ekonomskoj klasi'!C93+'Izvršenje - po ekonomskoj klasi'!C164</f>
        <v>0</v>
      </c>
      <c r="D54" s="114">
        <f>'Izvršenje - po ekonomskoj klasi'!D22+'Izvršenje - po ekonomskoj klasi'!D75+'Izvršenje - po ekonomskoj klasi'!D93+'Izvršenje - po ekonomskoj klasi'!D164</f>
        <v>0</v>
      </c>
      <c r="E54" s="114">
        <f>'Izvršenje - po ekonomskoj klasi'!E22+'Izvršenje - po ekonomskoj klasi'!E75+'Izvršenje - po ekonomskoj klasi'!E93+'Izvršenje - po ekonomskoj klasi'!E164</f>
        <v>0</v>
      </c>
      <c r="F54" s="115">
        <v>0</v>
      </c>
    </row>
    <row r="55" spans="1:6" s="110" customFormat="1" ht="30" customHeight="1" x14ac:dyDescent="0.2">
      <c r="A55" s="112">
        <v>32</v>
      </c>
      <c r="B55" s="112" t="s">
        <v>31</v>
      </c>
      <c r="C55" s="114">
        <f t="shared" ref="C55:E55" si="13">C56+C61+C68+C78+C80</f>
        <v>4798000</v>
      </c>
      <c r="D55" s="114">
        <f t="shared" si="13"/>
        <v>4969000</v>
      </c>
      <c r="E55" s="114">
        <f t="shared" si="13"/>
        <v>2144141.17</v>
      </c>
      <c r="F55" s="115">
        <f t="shared" si="0"/>
        <v>43.15035560474945</v>
      </c>
    </row>
    <row r="56" spans="1:6" s="110" customFormat="1" ht="30" customHeight="1" x14ac:dyDescent="0.2">
      <c r="A56" s="112">
        <v>321</v>
      </c>
      <c r="B56" s="112" t="s">
        <v>32</v>
      </c>
      <c r="C56" s="114">
        <f t="shared" ref="C56:E56" si="14">C57+C58+C59+C60</f>
        <v>1154000</v>
      </c>
      <c r="D56" s="114">
        <f t="shared" si="14"/>
        <v>1219000</v>
      </c>
      <c r="E56" s="114">
        <f t="shared" si="14"/>
        <v>435311.06</v>
      </c>
      <c r="F56" s="115">
        <f t="shared" si="0"/>
        <v>35.710505332239542</v>
      </c>
    </row>
    <row r="57" spans="1:6" s="110" customFormat="1" ht="30" customHeight="1" x14ac:dyDescent="0.2">
      <c r="A57" s="112">
        <v>3211</v>
      </c>
      <c r="B57" s="112" t="s">
        <v>33</v>
      </c>
      <c r="C57" s="114">
        <f>'Izvršenje - po ekonomskoj klasi'!C25+'Izvršenje - po ekonomskoj klasi'!C78+'Izvršenje - po ekonomskoj klasi'!C96+'Izvršenje - po ekonomskoj klasi'!C167+'Izvršenje - po ekonomskoj klasi'!C231+'Izvršenje - po ekonomskoj klasi'!C195</f>
        <v>293000</v>
      </c>
      <c r="D57" s="114">
        <f>'Izvršenje - po ekonomskoj klasi'!D25+'Izvršenje - po ekonomskoj klasi'!D78+'Izvršenje - po ekonomskoj klasi'!D96+'Izvršenje - po ekonomskoj klasi'!D167+'Izvršenje - po ekonomskoj klasi'!D231+'Izvršenje - po ekonomskoj klasi'!D195</f>
        <v>301000</v>
      </c>
      <c r="E57" s="114">
        <f>'Izvršenje - po ekonomskoj klasi'!E25+'Izvršenje - po ekonomskoj klasi'!E78+'Izvršenje - po ekonomskoj klasi'!E96+'Izvršenje - po ekonomskoj klasi'!E167+'Izvršenje - po ekonomskoj klasi'!E231+'Izvršenje - po ekonomskoj klasi'!E195</f>
        <v>35163.25</v>
      </c>
      <c r="F57" s="115">
        <f t="shared" si="0"/>
        <v>11.682142857142857</v>
      </c>
    </row>
    <row r="58" spans="1:6" s="110" customFormat="1" ht="30" customHeight="1" x14ac:dyDescent="0.2">
      <c r="A58" s="112">
        <v>3212</v>
      </c>
      <c r="B58" s="113" t="s">
        <v>34</v>
      </c>
      <c r="C58" s="114">
        <f>'Izvršenje - po ekonomskoj klasi'!C26+'Izvršenje - po ekonomskoj klasi'!C97+'Izvršenje - po ekonomskoj klasi'!C168+'Izvršenje - po ekonomskoj klasi'!C196</f>
        <v>621000</v>
      </c>
      <c r="D58" s="114">
        <f>'Izvršenje - po ekonomskoj klasi'!D26+'Izvršenje - po ekonomskoj klasi'!D97+'Izvršenje - po ekonomskoj klasi'!D168+'Izvršenje - po ekonomskoj klasi'!D196</f>
        <v>656000</v>
      </c>
      <c r="E58" s="114">
        <f>'Izvršenje - po ekonomskoj klasi'!E26+'Izvršenje - po ekonomskoj klasi'!E97+'Izvršenje - po ekonomskoj klasi'!E168+'Izvršenje - po ekonomskoj klasi'!E196</f>
        <v>282782.90999999997</v>
      </c>
      <c r="F58" s="115">
        <f t="shared" si="0"/>
        <v>43.10715091463414</v>
      </c>
    </row>
    <row r="59" spans="1:6" s="110" customFormat="1" ht="30" customHeight="1" x14ac:dyDescent="0.2">
      <c r="A59" s="112">
        <v>3213</v>
      </c>
      <c r="B59" s="112" t="s">
        <v>35</v>
      </c>
      <c r="C59" s="116">
        <f>'Izvršenje - po ekonomskoj klasi'!C27+'Izvršenje - po ekonomskoj klasi'!C98+'Izvršenje - po ekonomskoj klasi'!C169+'Izvršenje - po ekonomskoj klasi'!C232+'Izvršenje - po ekonomskoj klasi'!C197</f>
        <v>213000</v>
      </c>
      <c r="D59" s="116">
        <f>'Izvršenje - po ekonomskoj klasi'!D27+'Izvršenje - po ekonomskoj klasi'!D98+'Izvršenje - po ekonomskoj klasi'!D169+'Izvršenje - po ekonomskoj klasi'!D232+'Izvršenje - po ekonomskoj klasi'!D197</f>
        <v>230000</v>
      </c>
      <c r="E59" s="116">
        <f>'Izvršenje - po ekonomskoj klasi'!E27+'Izvršenje - po ekonomskoj klasi'!E98+'Izvršenje - po ekonomskoj klasi'!E169+'Izvršenje - po ekonomskoj klasi'!E232+'Izvršenje - po ekonomskoj klasi'!E197</f>
        <v>111422.5</v>
      </c>
      <c r="F59" s="115">
        <f t="shared" si="0"/>
        <v>48.444565217391307</v>
      </c>
    </row>
    <row r="60" spans="1:6" s="110" customFormat="1" ht="30" customHeight="1" x14ac:dyDescent="0.2">
      <c r="A60" s="112">
        <v>3214</v>
      </c>
      <c r="B60" s="113" t="s">
        <v>36</v>
      </c>
      <c r="C60" s="114">
        <f>'Izvršenje - po ekonomskoj klasi'!C28+'Izvršenje - po ekonomskoj klasi'!C99+'Izvršenje - po ekonomskoj klasi'!C170+'Izvršenje - po ekonomskoj klasi'!C198</f>
        <v>27000</v>
      </c>
      <c r="D60" s="114">
        <f>'Izvršenje - po ekonomskoj klasi'!D28+'Izvršenje - po ekonomskoj klasi'!D99+'Izvršenje - po ekonomskoj klasi'!D170+'Izvršenje - po ekonomskoj klasi'!D198</f>
        <v>32000</v>
      </c>
      <c r="E60" s="114">
        <f>'Izvršenje - po ekonomskoj klasi'!E28+'Izvršenje - po ekonomskoj klasi'!E99+'Izvršenje - po ekonomskoj klasi'!E170+'Izvršenje - po ekonomskoj klasi'!E198</f>
        <v>5942.4</v>
      </c>
      <c r="F60" s="115">
        <f t="shared" si="0"/>
        <v>18.569999999999997</v>
      </c>
    </row>
    <row r="61" spans="1:6" s="117" customFormat="1" ht="30" customHeight="1" x14ac:dyDescent="0.2">
      <c r="A61" s="112">
        <v>322</v>
      </c>
      <c r="B61" s="112" t="s">
        <v>37</v>
      </c>
      <c r="C61" s="114">
        <f t="shared" ref="C61:E61" si="15">C62+C63+C64+C65+C66+C67</f>
        <v>2206000</v>
      </c>
      <c r="D61" s="114">
        <f t="shared" si="15"/>
        <v>2277000</v>
      </c>
      <c r="E61" s="114">
        <f t="shared" si="15"/>
        <v>1108627.6000000001</v>
      </c>
      <c r="F61" s="115">
        <f t="shared" si="0"/>
        <v>48.688080808080812</v>
      </c>
    </row>
    <row r="62" spans="1:6" s="110" customFormat="1" ht="30" customHeight="1" x14ac:dyDescent="0.2">
      <c r="A62" s="112">
        <v>3221</v>
      </c>
      <c r="B62" s="113" t="s">
        <v>38</v>
      </c>
      <c r="C62" s="114">
        <f>'Izvršenje - po ekonomskoj klasi'!C30+'Izvršenje - po ekonomskoj klasi'!C101</f>
        <v>97000</v>
      </c>
      <c r="D62" s="114">
        <f>'Izvršenje - po ekonomskoj klasi'!D30+'Izvršenje - po ekonomskoj klasi'!D101</f>
        <v>97000</v>
      </c>
      <c r="E62" s="114">
        <f>'Izvršenje - po ekonomskoj klasi'!E30+'Izvršenje - po ekonomskoj klasi'!E101</f>
        <v>32510.73</v>
      </c>
      <c r="F62" s="115">
        <f t="shared" si="0"/>
        <v>33.516216494845359</v>
      </c>
    </row>
    <row r="63" spans="1:6" s="110" customFormat="1" ht="30" customHeight="1" x14ac:dyDescent="0.2">
      <c r="A63" s="112">
        <v>3222</v>
      </c>
      <c r="B63" s="113" t="s">
        <v>101</v>
      </c>
      <c r="C63" s="114">
        <f>'Izvršenje - po ekonomskoj klasi'!C31+'Izvršenje - po ekonomskoj klasi'!C102</f>
        <v>365000</v>
      </c>
      <c r="D63" s="114">
        <f>'Izvršenje - po ekonomskoj klasi'!D31+'Izvršenje - po ekonomskoj klasi'!D102</f>
        <v>365000</v>
      </c>
      <c r="E63" s="114">
        <f>'Izvršenje - po ekonomskoj klasi'!E31+'Izvršenje - po ekonomskoj klasi'!E102</f>
        <v>186704.94</v>
      </c>
      <c r="F63" s="115">
        <f t="shared" si="0"/>
        <v>51.15203835616439</v>
      </c>
    </row>
    <row r="64" spans="1:6" s="110" customFormat="1" ht="30" customHeight="1" x14ac:dyDescent="0.2">
      <c r="A64" s="112">
        <v>3223</v>
      </c>
      <c r="B64" s="112" t="s">
        <v>39</v>
      </c>
      <c r="C64" s="114">
        <f>'Izvršenje - po ekonomskoj klasi'!C32+'Izvršenje - po ekonomskoj klasi'!C103+'Izvršenje - po ekonomskoj klasi'!C172+'Izvršenje - po ekonomskoj klasi'!C200</f>
        <v>1191000</v>
      </c>
      <c r="D64" s="114">
        <f>'Izvršenje - po ekonomskoj klasi'!D32+'Izvršenje - po ekonomskoj klasi'!D103+'Izvršenje - po ekonomskoj klasi'!D172+'Izvršenje - po ekonomskoj klasi'!D200</f>
        <v>1212000</v>
      </c>
      <c r="E64" s="114">
        <f>'Izvršenje - po ekonomskoj klasi'!E32+'Izvršenje - po ekonomskoj klasi'!E103+'Izvršenje - po ekonomskoj klasi'!E172+'Izvršenje - po ekonomskoj klasi'!E200</f>
        <v>611476.39000000013</v>
      </c>
      <c r="F64" s="115">
        <f t="shared" si="0"/>
        <v>50.451847359735979</v>
      </c>
    </row>
    <row r="65" spans="1:6" s="110" customFormat="1" ht="30" customHeight="1" x14ac:dyDescent="0.2">
      <c r="A65" s="112">
        <v>3224</v>
      </c>
      <c r="B65" s="113" t="s">
        <v>97</v>
      </c>
      <c r="C65" s="114">
        <f>'Izvršenje - po ekonomskoj klasi'!C33+'Izvršenje - po ekonomskoj klasi'!C104</f>
        <v>376000</v>
      </c>
      <c r="D65" s="114">
        <f>'Izvršenje - po ekonomskoj klasi'!D33+'Izvršenje - po ekonomskoj klasi'!D104</f>
        <v>376000</v>
      </c>
      <c r="E65" s="114">
        <f>'Izvršenje - po ekonomskoj klasi'!E33+'Izvršenje - po ekonomskoj klasi'!E104</f>
        <v>113138.57999999999</v>
      </c>
      <c r="F65" s="115">
        <f t="shared" si="0"/>
        <v>30.090047872340421</v>
      </c>
    </row>
    <row r="66" spans="1:6" s="110" customFormat="1" ht="30" customHeight="1" x14ac:dyDescent="0.2">
      <c r="A66" s="112">
        <v>3225</v>
      </c>
      <c r="B66" s="112" t="s">
        <v>40</v>
      </c>
      <c r="C66" s="114">
        <f>'Izvršenje - po ekonomskoj klasi'!C34+'Izvršenje - po ekonomskoj klasi'!C105</f>
        <v>90000</v>
      </c>
      <c r="D66" s="114">
        <f>'Izvršenje - po ekonomskoj klasi'!D34+'Izvršenje - po ekonomskoj klasi'!D105</f>
        <v>90000</v>
      </c>
      <c r="E66" s="114">
        <f>'Izvršenje - po ekonomskoj klasi'!E34+'Izvršenje - po ekonomskoj klasi'!E105</f>
        <v>47634.239999999998</v>
      </c>
      <c r="F66" s="115">
        <f t="shared" si="0"/>
        <v>52.926933333333324</v>
      </c>
    </row>
    <row r="67" spans="1:6" s="110" customFormat="1" ht="30" customHeight="1" x14ac:dyDescent="0.2">
      <c r="A67" s="112">
        <v>3227</v>
      </c>
      <c r="B67" s="113" t="s">
        <v>41</v>
      </c>
      <c r="C67" s="114">
        <f>'Izvršenje - po ekonomskoj klasi'!C35+'Izvršenje - po ekonomskoj klasi'!C106+'Izvršenje - po ekonomskoj klasi'!C173+'Izvršenje - po ekonomskoj klasi'!C201</f>
        <v>87000</v>
      </c>
      <c r="D67" s="114">
        <f>'Izvršenje - po ekonomskoj klasi'!D35+'Izvršenje - po ekonomskoj klasi'!D106+'Izvršenje - po ekonomskoj klasi'!D173+'Izvršenje - po ekonomskoj klasi'!D201</f>
        <v>137000</v>
      </c>
      <c r="E67" s="114">
        <f>'Izvršenje - po ekonomskoj klasi'!E35+'Izvršenje - po ekonomskoj klasi'!E106+'Izvršenje - po ekonomskoj klasi'!E173+'Izvršenje - po ekonomskoj klasi'!E201</f>
        <v>117162.72000000002</v>
      </c>
      <c r="F67" s="115">
        <f t="shared" si="0"/>
        <v>85.52023357664234</v>
      </c>
    </row>
    <row r="68" spans="1:6" s="110" customFormat="1" ht="30" customHeight="1" x14ac:dyDescent="0.2">
      <c r="A68" s="112">
        <v>323</v>
      </c>
      <c r="B68" s="112" t="s">
        <v>42</v>
      </c>
      <c r="C68" s="114">
        <f t="shared" ref="C68:E68" si="16">SUM(C69:C77)</f>
        <v>1110000</v>
      </c>
      <c r="D68" s="114">
        <f t="shared" si="16"/>
        <v>1145000</v>
      </c>
      <c r="E68" s="114">
        <f t="shared" si="16"/>
        <v>467650.77</v>
      </c>
      <c r="F68" s="115">
        <f t="shared" si="0"/>
        <v>40.842862008733626</v>
      </c>
    </row>
    <row r="69" spans="1:6" s="110" customFormat="1" ht="30" customHeight="1" x14ac:dyDescent="0.2">
      <c r="A69" s="112">
        <v>3231</v>
      </c>
      <c r="B69" s="112" t="s">
        <v>43</v>
      </c>
      <c r="C69" s="116">
        <f>'Izvršenje - po ekonomskoj klasi'!C37+'Izvršenje - po ekonomskoj klasi'!C108+'Izvršenje - po ekonomskoj klasi'!C175+'Izvršenje - po ekonomskoj klasi'!C203+'Izvršenje - po ekonomskoj klasi'!C234</f>
        <v>100000</v>
      </c>
      <c r="D69" s="116">
        <f>'Izvršenje - po ekonomskoj klasi'!D37+'Izvršenje - po ekonomskoj klasi'!D108+'Izvršenje - po ekonomskoj klasi'!D175+'Izvršenje - po ekonomskoj klasi'!D203+'Izvršenje - po ekonomskoj klasi'!D234</f>
        <v>107000</v>
      </c>
      <c r="E69" s="116">
        <f>'Izvršenje - po ekonomskoj klasi'!E37+'Izvršenje - po ekonomskoj klasi'!E108+'Izvršenje - po ekonomskoj klasi'!E175+'Izvršenje - po ekonomskoj klasi'!E203+'Izvršenje - po ekonomskoj klasi'!E234</f>
        <v>51695.88</v>
      </c>
      <c r="F69" s="115">
        <f t="shared" si="0"/>
        <v>48.313906542056074</v>
      </c>
    </row>
    <row r="70" spans="1:6" s="110" customFormat="1" ht="30" customHeight="1" x14ac:dyDescent="0.2">
      <c r="A70" s="112">
        <v>3232</v>
      </c>
      <c r="B70" s="113" t="s">
        <v>44</v>
      </c>
      <c r="C70" s="114">
        <f>'Izvršenje - po ekonomskoj klasi'!C38+'Izvršenje - po ekonomskoj klasi'!C109</f>
        <v>235000</v>
      </c>
      <c r="D70" s="114">
        <f>'Izvršenje - po ekonomskoj klasi'!D38+'Izvršenje - po ekonomskoj klasi'!D109</f>
        <v>235000</v>
      </c>
      <c r="E70" s="114">
        <f>'Izvršenje - po ekonomskoj klasi'!E38+'Izvršenje - po ekonomskoj klasi'!E109</f>
        <v>91883.85</v>
      </c>
      <c r="F70" s="115">
        <f t="shared" si="0"/>
        <v>39.099510638297872</v>
      </c>
    </row>
    <row r="71" spans="1:6" s="110" customFormat="1" ht="30" customHeight="1" x14ac:dyDescent="0.2">
      <c r="A71" s="112">
        <v>3233</v>
      </c>
      <c r="B71" s="112" t="s">
        <v>45</v>
      </c>
      <c r="C71" s="114">
        <f>'Izvršenje - po ekonomskoj klasi'!C39+'Izvršenje - po ekonomskoj klasi'!C110+'Izvršenje - po ekonomskoj klasi'!C235</f>
        <v>67000</v>
      </c>
      <c r="D71" s="114">
        <f>'Izvršenje - po ekonomskoj klasi'!D39+'Izvršenje - po ekonomskoj klasi'!D110+'Izvršenje - po ekonomskoj klasi'!D235</f>
        <v>67000</v>
      </c>
      <c r="E71" s="114">
        <f>'Izvršenje - po ekonomskoj klasi'!E39+'Izvršenje - po ekonomskoj klasi'!E110+'Izvršenje - po ekonomskoj klasi'!E235</f>
        <v>23775.75</v>
      </c>
      <c r="F71" s="115">
        <f t="shared" si="0"/>
        <v>35.486194029850751</v>
      </c>
    </row>
    <row r="72" spans="1:6" s="110" customFormat="1" ht="30" customHeight="1" x14ac:dyDescent="0.2">
      <c r="A72" s="112">
        <v>3234</v>
      </c>
      <c r="B72" s="112" t="s">
        <v>46</v>
      </c>
      <c r="C72" s="114">
        <f>'Izvršenje - po ekonomskoj klasi'!C40+'Izvršenje - po ekonomskoj klasi'!C111+'Izvršenje - po ekonomskoj klasi'!C176+'Izvršenje - po ekonomskoj klasi'!C204</f>
        <v>81000</v>
      </c>
      <c r="D72" s="114">
        <f>'Izvršenje - po ekonomskoj klasi'!D40+'Izvršenje - po ekonomskoj klasi'!D111+'Izvršenje - po ekonomskoj klasi'!D176+'Izvršenje - po ekonomskoj klasi'!D204</f>
        <v>86000</v>
      </c>
      <c r="E72" s="114">
        <f>'Izvršenje - po ekonomskoj klasi'!E40+'Izvršenje - po ekonomskoj klasi'!E111+'Izvršenje - po ekonomskoj klasi'!E176+'Izvršenje - po ekonomskoj klasi'!E204</f>
        <v>51604.58</v>
      </c>
      <c r="F72" s="115">
        <f t="shared" si="0"/>
        <v>60.005325581395354</v>
      </c>
    </row>
    <row r="73" spans="1:6" s="110" customFormat="1" ht="30" customHeight="1" x14ac:dyDescent="0.2">
      <c r="A73" s="118">
        <v>3235</v>
      </c>
      <c r="B73" s="112" t="s">
        <v>47</v>
      </c>
      <c r="C73" s="114">
        <f>'Izvršenje - po ekonomskoj klasi'!C41+'Izvršenje - po ekonomskoj klasi'!C112</f>
        <v>122000</v>
      </c>
      <c r="D73" s="114">
        <f>'Izvršenje - po ekonomskoj klasi'!D41+'Izvršenje - po ekonomskoj klasi'!D112</f>
        <v>122000</v>
      </c>
      <c r="E73" s="114">
        <f>'Izvršenje - po ekonomskoj klasi'!E41+'Izvršenje - po ekonomskoj klasi'!E112</f>
        <v>71816.58</v>
      </c>
      <c r="F73" s="115">
        <f t="shared" si="0"/>
        <v>58.86604918032787</v>
      </c>
    </row>
    <row r="74" spans="1:6" s="110" customFormat="1" ht="30" customHeight="1" x14ac:dyDescent="0.2">
      <c r="A74" s="112">
        <v>3236</v>
      </c>
      <c r="B74" s="112" t="s">
        <v>70</v>
      </c>
      <c r="C74" s="114">
        <f>'Izvršenje - po ekonomskoj klasi'!C42+'Izvršenje - po ekonomskoj klasi'!C113</f>
        <v>67000</v>
      </c>
      <c r="D74" s="114">
        <f>'Izvršenje - po ekonomskoj klasi'!D42+'Izvršenje - po ekonomskoj klasi'!D113</f>
        <v>67000</v>
      </c>
      <c r="E74" s="114">
        <f>'Izvršenje - po ekonomskoj klasi'!E42+'Izvršenje - po ekonomskoj klasi'!E113</f>
        <v>3418.49</v>
      </c>
      <c r="F74" s="115">
        <f t="shared" si="0"/>
        <v>5.1022238805970153</v>
      </c>
    </row>
    <row r="75" spans="1:6" s="110" customFormat="1" ht="30" customHeight="1" x14ac:dyDescent="0.2">
      <c r="A75" s="112">
        <v>3237</v>
      </c>
      <c r="B75" s="112" t="s">
        <v>48</v>
      </c>
      <c r="C75" s="114">
        <f>'Izvršenje - po ekonomskoj klasi'!C43+'Izvršenje - po ekonomskoj klasi'!C114</f>
        <v>100000</v>
      </c>
      <c r="D75" s="114">
        <f>'Izvršenje - po ekonomskoj klasi'!D43+'Izvršenje - po ekonomskoj klasi'!D114</f>
        <v>100000</v>
      </c>
      <c r="E75" s="114">
        <f>'Izvršenje - po ekonomskoj klasi'!E43+'Izvršenje - po ekonomskoj klasi'!E114</f>
        <v>33161.64</v>
      </c>
      <c r="F75" s="115">
        <f t="shared" si="0"/>
        <v>33.161639999999998</v>
      </c>
    </row>
    <row r="76" spans="1:6" s="110" customFormat="1" ht="30" customHeight="1" x14ac:dyDescent="0.2">
      <c r="A76" s="112">
        <v>3238</v>
      </c>
      <c r="B76" s="112" t="s">
        <v>49</v>
      </c>
      <c r="C76" s="114">
        <f>'Izvršenje - po ekonomskoj klasi'!C44</f>
        <v>35000</v>
      </c>
      <c r="D76" s="114">
        <f>'Izvršenje - po ekonomskoj klasi'!D44</f>
        <v>35000</v>
      </c>
      <c r="E76" s="114">
        <f>'Izvršenje - po ekonomskoj klasi'!E44</f>
        <v>20315.259999999998</v>
      </c>
      <c r="F76" s="115">
        <f t="shared" si="0"/>
        <v>58.043599999999998</v>
      </c>
    </row>
    <row r="77" spans="1:6" s="110" customFormat="1" ht="30" customHeight="1" x14ac:dyDescent="0.2">
      <c r="A77" s="112">
        <v>3239</v>
      </c>
      <c r="B77" s="112" t="s">
        <v>50</v>
      </c>
      <c r="C77" s="114">
        <f>'Izvršenje - po ekonomskoj klasi'!C45+'Izvršenje - po ekonomskoj klasi'!C115+'Izvršenje - po ekonomskoj klasi'!C177+'Izvršenje - po ekonomskoj klasi'!C205</f>
        <v>303000</v>
      </c>
      <c r="D77" s="114">
        <f>'Izvršenje - po ekonomskoj klasi'!D45+'Izvršenje - po ekonomskoj klasi'!D115+'Izvršenje - po ekonomskoj klasi'!D177+'Izvršenje - po ekonomskoj klasi'!D205</f>
        <v>326000</v>
      </c>
      <c r="E77" s="114">
        <f>'Izvršenje - po ekonomskoj klasi'!E45+'Izvršenje - po ekonomskoj klasi'!E115+'Izvršenje - po ekonomskoj klasi'!E177+'Izvršenje - po ekonomskoj klasi'!E205</f>
        <v>119978.74</v>
      </c>
      <c r="F77" s="115">
        <f t="shared" si="0"/>
        <v>36.803294478527611</v>
      </c>
    </row>
    <row r="78" spans="1:6" s="110" customFormat="1" ht="30" hidden="1" customHeight="1" x14ac:dyDescent="0.2">
      <c r="A78" s="112">
        <v>324</v>
      </c>
      <c r="B78" s="113" t="s">
        <v>51</v>
      </c>
      <c r="C78" s="114">
        <f>C79</f>
        <v>0</v>
      </c>
      <c r="D78" s="114">
        <f t="shared" ref="D78:E78" si="17">D79</f>
        <v>0</v>
      </c>
      <c r="E78" s="114">
        <f t="shared" si="17"/>
        <v>0</v>
      </c>
      <c r="F78" s="115" t="e">
        <f t="shared" si="0"/>
        <v>#DIV/0!</v>
      </c>
    </row>
    <row r="79" spans="1:6" s="110" customFormat="1" ht="30" hidden="1" customHeight="1" x14ac:dyDescent="0.2">
      <c r="A79" s="112">
        <v>3241</v>
      </c>
      <c r="B79" s="113" t="s">
        <v>51</v>
      </c>
      <c r="C79" s="114">
        <f>'Izvršenje - po ekonomskoj klasi'!C47</f>
        <v>0</v>
      </c>
      <c r="D79" s="114">
        <f>'Izvršenje - po ekonomskoj klasi'!D47</f>
        <v>0</v>
      </c>
      <c r="E79" s="114">
        <f>'Izvršenje - po ekonomskoj klasi'!E47</f>
        <v>0</v>
      </c>
      <c r="F79" s="115" t="e">
        <f t="shared" si="0"/>
        <v>#DIV/0!</v>
      </c>
    </row>
    <row r="80" spans="1:6" s="110" customFormat="1" ht="30" customHeight="1" x14ac:dyDescent="0.2">
      <c r="A80" s="112">
        <v>329</v>
      </c>
      <c r="B80" s="113" t="s">
        <v>52</v>
      </c>
      <c r="C80" s="114">
        <f t="shared" ref="C80:E80" si="18">SUM(C81:C87)</f>
        <v>328000</v>
      </c>
      <c r="D80" s="114">
        <f t="shared" si="18"/>
        <v>328000</v>
      </c>
      <c r="E80" s="114">
        <f t="shared" si="18"/>
        <v>132551.74</v>
      </c>
      <c r="F80" s="115">
        <f t="shared" ref="F80:F83" si="19">E80/D80*100</f>
        <v>40.412115853658534</v>
      </c>
    </row>
    <row r="81" spans="1:10" s="110" customFormat="1" ht="30" customHeight="1" x14ac:dyDescent="0.2">
      <c r="A81" s="112">
        <v>3291</v>
      </c>
      <c r="B81" s="113" t="s">
        <v>53</v>
      </c>
      <c r="C81" s="114">
        <f>'Izvršenje - po ekonomskoj klasi'!C49</f>
        <v>72000</v>
      </c>
      <c r="D81" s="114">
        <f>'Izvršenje - po ekonomskoj klasi'!D49</f>
        <v>72000</v>
      </c>
      <c r="E81" s="114">
        <f>'Izvršenje - po ekonomskoj klasi'!E49</f>
        <v>33612.01</v>
      </c>
      <c r="F81" s="115">
        <f t="shared" si="19"/>
        <v>46.683347222222224</v>
      </c>
    </row>
    <row r="82" spans="1:10" s="110" customFormat="1" ht="30" customHeight="1" x14ac:dyDescent="0.2">
      <c r="A82" s="112">
        <v>3292</v>
      </c>
      <c r="B82" s="112" t="s">
        <v>54</v>
      </c>
      <c r="C82" s="114">
        <f>'Izvršenje - po ekonomskoj klasi'!C50+'Izvršenje - po ekonomskoj klasi'!C117</f>
        <v>174000</v>
      </c>
      <c r="D82" s="114">
        <f>'Izvršenje - po ekonomskoj klasi'!D50+'Izvršenje - po ekonomskoj klasi'!D117</f>
        <v>174000</v>
      </c>
      <c r="E82" s="114">
        <f>'Izvršenje - po ekonomskoj klasi'!E50+'Izvršenje - po ekonomskoj klasi'!E117</f>
        <v>68982.259999999995</v>
      </c>
      <c r="F82" s="115">
        <f t="shared" si="19"/>
        <v>39.644977011494248</v>
      </c>
    </row>
    <row r="83" spans="1:10" s="110" customFormat="1" ht="30" customHeight="1" x14ac:dyDescent="0.2">
      <c r="A83" s="112">
        <v>3293</v>
      </c>
      <c r="B83" s="112" t="s">
        <v>55</v>
      </c>
      <c r="C83" s="114">
        <f>'Izvršenje - po ekonomskoj klasi'!C51+'Izvršenje - po ekonomskoj klasi'!C237</f>
        <v>38000</v>
      </c>
      <c r="D83" s="114">
        <f>'Izvršenje - po ekonomskoj klasi'!D51+'Izvršenje - po ekonomskoj klasi'!D237</f>
        <v>38000</v>
      </c>
      <c r="E83" s="114">
        <f>'Izvršenje - po ekonomskoj klasi'!E51+'Izvršenje - po ekonomskoj klasi'!E237</f>
        <v>10084.94</v>
      </c>
      <c r="F83" s="115">
        <f t="shared" si="19"/>
        <v>26.539315789473683</v>
      </c>
    </row>
    <row r="84" spans="1:10" s="110" customFormat="1" ht="30" customHeight="1" x14ac:dyDescent="0.2">
      <c r="A84" s="112">
        <v>3294</v>
      </c>
      <c r="B84" s="112" t="s">
        <v>56</v>
      </c>
      <c r="C84" s="114">
        <f>'Izvršenje - po ekonomskoj klasi'!C52</f>
        <v>2000</v>
      </c>
      <c r="D84" s="114">
        <f>'Izvršenje - po ekonomskoj klasi'!D52</f>
        <v>2000</v>
      </c>
      <c r="E84" s="114">
        <f>'Izvršenje - po ekonomskoj klasi'!E52</f>
        <v>0</v>
      </c>
      <c r="F84" s="115">
        <f t="shared" ref="F84:F92" si="20">E84/D84*100</f>
        <v>0</v>
      </c>
    </row>
    <row r="85" spans="1:10" s="110" customFormat="1" ht="30" customHeight="1" x14ac:dyDescent="0.2">
      <c r="A85" s="112">
        <v>3295</v>
      </c>
      <c r="B85" s="112" t="s">
        <v>57</v>
      </c>
      <c r="C85" s="116">
        <f>'Izvršenje - po ekonomskoj klasi'!C53</f>
        <v>38000</v>
      </c>
      <c r="D85" s="116">
        <f>'Izvršenje - po ekonomskoj klasi'!D53</f>
        <v>38000</v>
      </c>
      <c r="E85" s="116">
        <f>'Izvršenje - po ekonomskoj klasi'!E53</f>
        <v>18122.53</v>
      </c>
      <c r="F85" s="115">
        <f t="shared" si="20"/>
        <v>47.690868421052627</v>
      </c>
    </row>
    <row r="86" spans="1:10" s="110" customFormat="1" ht="30" customHeight="1" x14ac:dyDescent="0.2">
      <c r="A86" s="112">
        <v>3296</v>
      </c>
      <c r="B86" s="112" t="s">
        <v>122</v>
      </c>
      <c r="C86" s="116">
        <f>'Izvršenje - po ekonomskoj klasi'!C54</f>
        <v>1000</v>
      </c>
      <c r="D86" s="116">
        <f>'Izvršenje - po ekonomskoj klasi'!D54</f>
        <v>1000</v>
      </c>
      <c r="E86" s="116">
        <f>'Izvršenje - po ekonomskoj klasi'!E54</f>
        <v>289</v>
      </c>
      <c r="F86" s="115">
        <f t="shared" si="20"/>
        <v>28.9</v>
      </c>
    </row>
    <row r="87" spans="1:10" s="110" customFormat="1" ht="30" customHeight="1" x14ac:dyDescent="0.2">
      <c r="A87" s="112">
        <v>3299</v>
      </c>
      <c r="B87" s="113" t="s">
        <v>52</v>
      </c>
      <c r="C87" s="116">
        <f>'Izvršenje - po ekonomskoj klasi'!C55</f>
        <v>3000</v>
      </c>
      <c r="D87" s="116">
        <f>'Izvršenje - po ekonomskoj klasi'!D55</f>
        <v>3000</v>
      </c>
      <c r="E87" s="116">
        <f>'Izvršenje - po ekonomskoj klasi'!E55</f>
        <v>1461</v>
      </c>
      <c r="F87" s="115">
        <f t="shared" si="20"/>
        <v>48.699999999999996</v>
      </c>
    </row>
    <row r="88" spans="1:10" s="110" customFormat="1" ht="30" customHeight="1" x14ac:dyDescent="0.2">
      <c r="A88" s="112">
        <v>34</v>
      </c>
      <c r="B88" s="112" t="s">
        <v>58</v>
      </c>
      <c r="C88" s="116">
        <f t="shared" ref="C88:E88" si="21">C89</f>
        <v>7000</v>
      </c>
      <c r="D88" s="116">
        <f t="shared" si="21"/>
        <v>7000</v>
      </c>
      <c r="E88" s="116">
        <f t="shared" si="21"/>
        <v>613.45000000000005</v>
      </c>
      <c r="F88" s="115">
        <f t="shared" si="20"/>
        <v>8.7635714285714297</v>
      </c>
    </row>
    <row r="89" spans="1:10" s="110" customFormat="1" ht="30" customHeight="1" x14ac:dyDescent="0.2">
      <c r="A89" s="112">
        <v>343</v>
      </c>
      <c r="B89" s="112" t="s">
        <v>59</v>
      </c>
      <c r="C89" s="116">
        <f t="shared" ref="C89:E89" si="22">SUM(C90:C92)</f>
        <v>7000</v>
      </c>
      <c r="D89" s="116">
        <f t="shared" si="22"/>
        <v>7000</v>
      </c>
      <c r="E89" s="116">
        <f t="shared" si="22"/>
        <v>613.45000000000005</v>
      </c>
      <c r="F89" s="115">
        <f t="shared" si="20"/>
        <v>8.7635714285714297</v>
      </c>
    </row>
    <row r="90" spans="1:10" s="110" customFormat="1" ht="30" customHeight="1" x14ac:dyDescent="0.2">
      <c r="A90" s="112">
        <v>3431</v>
      </c>
      <c r="B90" s="113" t="s">
        <v>60</v>
      </c>
      <c r="C90" s="116">
        <f>'Izvršenje - po ekonomskoj klasi'!C58</f>
        <v>5000</v>
      </c>
      <c r="D90" s="116">
        <f>'Izvršenje - po ekonomskoj klasi'!D58</f>
        <v>5000</v>
      </c>
      <c r="E90" s="116">
        <f>'Izvršenje - po ekonomskoj klasi'!E58</f>
        <v>596.88</v>
      </c>
      <c r="F90" s="115">
        <f t="shared" si="20"/>
        <v>11.9376</v>
      </c>
    </row>
    <row r="91" spans="1:10" s="110" customFormat="1" ht="30" customHeight="1" x14ac:dyDescent="0.2">
      <c r="A91" s="112">
        <v>3432</v>
      </c>
      <c r="B91" s="113" t="s">
        <v>140</v>
      </c>
      <c r="C91" s="116">
        <f>'Izvršenje - po ekonomskoj klasi'!C59</f>
        <v>1000</v>
      </c>
      <c r="D91" s="116">
        <f>'Izvršenje - po ekonomskoj klasi'!D59</f>
        <v>1000</v>
      </c>
      <c r="E91" s="116">
        <f>'Izvršenje - po ekonomskoj klasi'!E59</f>
        <v>0.75</v>
      </c>
      <c r="F91" s="115">
        <f t="shared" si="20"/>
        <v>7.4999999999999997E-2</v>
      </c>
    </row>
    <row r="92" spans="1:10" s="110" customFormat="1" ht="30" customHeight="1" x14ac:dyDescent="0.2">
      <c r="A92" s="112">
        <v>3433</v>
      </c>
      <c r="B92" s="112" t="s">
        <v>61</v>
      </c>
      <c r="C92" s="116">
        <f>'Izvršenje - po ekonomskoj klasi'!C60</f>
        <v>1000</v>
      </c>
      <c r="D92" s="116">
        <f>'Izvršenje - po ekonomskoj klasi'!D60</f>
        <v>1000</v>
      </c>
      <c r="E92" s="116">
        <f>'Izvršenje - po ekonomskoj klasi'!E60</f>
        <v>15.82</v>
      </c>
      <c r="F92" s="115">
        <f t="shared" si="20"/>
        <v>1.5820000000000001</v>
      </c>
    </row>
    <row r="93" spans="1:10" s="110" customFormat="1" ht="30" customHeight="1" x14ac:dyDescent="0.2">
      <c r="A93" s="112">
        <v>38</v>
      </c>
      <c r="B93" s="112" t="s">
        <v>125</v>
      </c>
      <c r="C93" s="116">
        <f>C94</f>
        <v>0</v>
      </c>
      <c r="D93" s="116">
        <f t="shared" ref="D93:E93" si="23">D94</f>
        <v>0</v>
      </c>
      <c r="E93" s="116">
        <f t="shared" si="23"/>
        <v>0</v>
      </c>
      <c r="F93" s="115">
        <v>0</v>
      </c>
    </row>
    <row r="94" spans="1:10" s="110" customFormat="1" ht="30" customHeight="1" x14ac:dyDescent="0.2">
      <c r="A94" s="112">
        <v>381</v>
      </c>
      <c r="B94" s="112" t="s">
        <v>126</v>
      </c>
      <c r="C94" s="116">
        <f>C95</f>
        <v>0</v>
      </c>
      <c r="D94" s="116">
        <f t="shared" ref="D94:E94" si="24">D95</f>
        <v>0</v>
      </c>
      <c r="E94" s="116">
        <f t="shared" si="24"/>
        <v>0</v>
      </c>
      <c r="F94" s="115">
        <v>0</v>
      </c>
    </row>
    <row r="95" spans="1:10" s="110" customFormat="1" ht="30" customHeight="1" x14ac:dyDescent="0.2">
      <c r="A95" s="112">
        <v>3811</v>
      </c>
      <c r="B95" s="112" t="s">
        <v>127</v>
      </c>
      <c r="C95" s="116">
        <f>'Izvršenje - po ekonomskoj klasi'!C63</f>
        <v>0</v>
      </c>
      <c r="D95" s="116">
        <f>'Izvršenje - po ekonomskoj klasi'!D63</f>
        <v>0</v>
      </c>
      <c r="E95" s="116">
        <f>'Izvršenje - po ekonomskoj klasi'!E63</f>
        <v>0</v>
      </c>
      <c r="F95" s="115">
        <v>0</v>
      </c>
    </row>
    <row r="96" spans="1:10" s="110" customFormat="1" ht="30" customHeight="1" x14ac:dyDescent="0.2">
      <c r="A96" s="107">
        <v>4</v>
      </c>
      <c r="B96" s="108" t="s">
        <v>62</v>
      </c>
      <c r="C96" s="109">
        <f t="shared" ref="C96:E96" si="25">C97+C99+C109</f>
        <v>1418424</v>
      </c>
      <c r="D96" s="109">
        <f t="shared" si="25"/>
        <v>1668424</v>
      </c>
      <c r="E96" s="109">
        <f t="shared" si="25"/>
        <v>1767098.56</v>
      </c>
      <c r="F96" s="95">
        <f t="shared" ref="F96:F110" si="26">E96/D96*100</f>
        <v>105.9142376278452</v>
      </c>
      <c r="J96" s="111" t="s">
        <v>123</v>
      </c>
    </row>
    <row r="97" spans="1:10" s="110" customFormat="1" ht="30" customHeight="1" x14ac:dyDescent="0.2">
      <c r="A97" s="112">
        <v>41</v>
      </c>
      <c r="B97" s="113" t="s">
        <v>143</v>
      </c>
      <c r="C97" s="114">
        <f>C98</f>
        <v>5000</v>
      </c>
      <c r="D97" s="116">
        <f>D98</f>
        <v>5000</v>
      </c>
      <c r="E97" s="116">
        <f t="shared" ref="E97" si="27">E98</f>
        <v>0</v>
      </c>
      <c r="F97" s="115">
        <f t="shared" si="26"/>
        <v>0</v>
      </c>
      <c r="J97" s="111"/>
    </row>
    <row r="98" spans="1:10" s="110" customFormat="1" ht="30" customHeight="1" x14ac:dyDescent="0.2">
      <c r="A98" s="112">
        <v>412</v>
      </c>
      <c r="B98" s="113" t="s">
        <v>144</v>
      </c>
      <c r="C98" s="114">
        <f>'Izvršenje - po ekonomskoj klasi'!C124</f>
        <v>5000</v>
      </c>
      <c r="D98" s="114">
        <f>'Izvršenje - po ekonomskoj klasi'!D124</f>
        <v>5000</v>
      </c>
      <c r="E98" s="114">
        <f>'Izvršenje - po ekonomskoj klasi'!E124</f>
        <v>0</v>
      </c>
      <c r="F98" s="115">
        <f t="shared" si="26"/>
        <v>0</v>
      </c>
      <c r="J98" s="111"/>
    </row>
    <row r="99" spans="1:10" s="117" customFormat="1" ht="30" customHeight="1" x14ac:dyDescent="0.2">
      <c r="A99" s="112">
        <v>42</v>
      </c>
      <c r="B99" s="113" t="s">
        <v>63</v>
      </c>
      <c r="C99" s="116">
        <f>C100+C105+C107</f>
        <v>1328424</v>
      </c>
      <c r="D99" s="116">
        <f>D100++D105+D107</f>
        <v>1578424</v>
      </c>
      <c r="E99" s="116">
        <f>E100+E105+E107</f>
        <v>1758408.05</v>
      </c>
      <c r="F99" s="115">
        <f t="shared" si="26"/>
        <v>111.40276947132077</v>
      </c>
    </row>
    <row r="100" spans="1:10" s="110" customFormat="1" ht="30" customHeight="1" x14ac:dyDescent="0.2">
      <c r="A100" s="112">
        <v>422</v>
      </c>
      <c r="B100" s="112" t="s">
        <v>64</v>
      </c>
      <c r="C100" s="116">
        <f>C101+C102+C103+C104</f>
        <v>145000</v>
      </c>
      <c r="D100" s="116">
        <f t="shared" ref="D100:E100" si="28">D101+D102+D103+D104</f>
        <v>145000</v>
      </c>
      <c r="E100" s="116">
        <f t="shared" si="28"/>
        <v>285908.05</v>
      </c>
      <c r="F100" s="115">
        <f t="shared" si="26"/>
        <v>197.17796551724135</v>
      </c>
    </row>
    <row r="101" spans="1:10" s="110" customFormat="1" ht="30" customHeight="1" x14ac:dyDescent="0.2">
      <c r="A101" s="112">
        <v>4221</v>
      </c>
      <c r="B101" s="112" t="s">
        <v>65</v>
      </c>
      <c r="C101" s="114">
        <f>'Izvršenje - po ekonomskoj klasi'!C127+'Izvršenje - po ekonomskoj klasi'!C146</f>
        <v>75000</v>
      </c>
      <c r="D101" s="114">
        <f>'Izvršenje - po ekonomskoj klasi'!D127+'Izvršenje - po ekonomskoj klasi'!D146</f>
        <v>75000</v>
      </c>
      <c r="E101" s="114">
        <f>'Izvršenje - po ekonomskoj klasi'!E127+'Izvršenje - po ekonomskoj klasi'!E146</f>
        <v>59212.5</v>
      </c>
      <c r="F101" s="115">
        <f t="shared" si="26"/>
        <v>78.95</v>
      </c>
    </row>
    <row r="102" spans="1:10" s="110" customFormat="1" ht="30" hidden="1" customHeight="1" x14ac:dyDescent="0.2">
      <c r="A102" s="112">
        <v>4222</v>
      </c>
      <c r="B102" s="112" t="s">
        <v>66</v>
      </c>
      <c r="C102" s="114">
        <f>'Izvršenje - po ekonomskoj klasi'!C128</f>
        <v>0</v>
      </c>
      <c r="D102" s="114">
        <f>'Izvršenje - po ekonomskoj klasi'!D128</f>
        <v>0</v>
      </c>
      <c r="E102" s="114">
        <f>'Izvršenje - po ekonomskoj klasi'!E128</f>
        <v>62.5</v>
      </c>
      <c r="F102" s="115" t="e">
        <f t="shared" si="26"/>
        <v>#DIV/0!</v>
      </c>
    </row>
    <row r="103" spans="1:10" s="110" customFormat="1" ht="30" customHeight="1" x14ac:dyDescent="0.2">
      <c r="A103" s="112">
        <v>4224</v>
      </c>
      <c r="B103" s="113" t="s">
        <v>67</v>
      </c>
      <c r="C103" s="114">
        <f>'Izvršenje - po ekonomskoj klasi'!C147+'Izvršenje - po ekonomskoj klasi'!C129</f>
        <v>70000</v>
      </c>
      <c r="D103" s="114">
        <f>'Izvršenje - po ekonomskoj klasi'!D147+'Izvršenje - po ekonomskoj klasi'!D129</f>
        <v>70000</v>
      </c>
      <c r="E103" s="114">
        <f>'Izvršenje - po ekonomskoj klasi'!E147+'Izvršenje - po ekonomskoj klasi'!E129</f>
        <v>224449</v>
      </c>
      <c r="F103" s="115">
        <f t="shared" si="26"/>
        <v>320.64142857142855</v>
      </c>
    </row>
    <row r="104" spans="1:10" s="110" customFormat="1" ht="30" customHeight="1" x14ac:dyDescent="0.2">
      <c r="A104" s="112">
        <v>4227</v>
      </c>
      <c r="B104" s="113" t="s">
        <v>173</v>
      </c>
      <c r="C104" s="114">
        <f>'Izvršenje - po ekonomskoj klasi'!C130</f>
        <v>0</v>
      </c>
      <c r="D104" s="114">
        <f>'Izvršenje - po ekonomskoj klasi'!D130</f>
        <v>0</v>
      </c>
      <c r="E104" s="114">
        <f>'Izvršenje - po ekonomskoj klasi'!E130</f>
        <v>2184.0500000000002</v>
      </c>
      <c r="F104" s="115">
        <v>0</v>
      </c>
    </row>
    <row r="105" spans="1:10" s="110" customFormat="1" ht="30" customHeight="1" x14ac:dyDescent="0.2">
      <c r="A105" s="112">
        <v>423</v>
      </c>
      <c r="B105" s="112" t="s">
        <v>68</v>
      </c>
      <c r="C105" s="116">
        <f>C106</f>
        <v>1183424</v>
      </c>
      <c r="D105" s="116">
        <f>D106</f>
        <v>1433424</v>
      </c>
      <c r="E105" s="116">
        <f>E106</f>
        <v>1472500</v>
      </c>
      <c r="F105" s="115">
        <f t="shared" si="26"/>
        <v>102.72606011898782</v>
      </c>
    </row>
    <row r="106" spans="1:10" ht="30" customHeight="1" x14ac:dyDescent="0.25">
      <c r="A106" s="112">
        <v>4231</v>
      </c>
      <c r="B106" s="113" t="s">
        <v>69</v>
      </c>
      <c r="C106" s="114">
        <f>'Izvršenje - po ekonomskoj klasi'!C149+'Izvršenje - po ekonomskoj klasi'!C132</f>
        <v>1183424</v>
      </c>
      <c r="D106" s="114">
        <f>'Izvršenje - po ekonomskoj klasi'!D149+'Izvršenje - po ekonomskoj klasi'!D132</f>
        <v>1433424</v>
      </c>
      <c r="E106" s="114">
        <f>'Izvršenje - po ekonomskoj klasi'!E149+'Izvršenje - po ekonomskoj klasi'!E132</f>
        <v>1472500</v>
      </c>
      <c r="F106" s="115">
        <f t="shared" si="26"/>
        <v>102.72606011898782</v>
      </c>
    </row>
    <row r="107" spans="1:10" ht="30" hidden="1" customHeight="1" x14ac:dyDescent="0.25">
      <c r="A107" s="112">
        <v>426</v>
      </c>
      <c r="B107" s="113" t="s">
        <v>174</v>
      </c>
      <c r="C107" s="114">
        <f>C108</f>
        <v>0</v>
      </c>
      <c r="D107" s="114">
        <f>D108</f>
        <v>0</v>
      </c>
      <c r="E107" s="116">
        <f>E108</f>
        <v>0</v>
      </c>
      <c r="F107" s="115" t="e">
        <f t="shared" si="26"/>
        <v>#DIV/0!</v>
      </c>
    </row>
    <row r="108" spans="1:10" ht="30" hidden="1" customHeight="1" x14ac:dyDescent="0.25">
      <c r="A108" s="112">
        <v>4262</v>
      </c>
      <c r="B108" s="113" t="s">
        <v>134</v>
      </c>
      <c r="C108" s="114">
        <f>'Izvršenje - po ekonomskoj klasi'!C134</f>
        <v>0</v>
      </c>
      <c r="D108" s="114">
        <f>'Izvršenje - po ekonomskoj klasi'!D134</f>
        <v>0</v>
      </c>
      <c r="E108" s="114">
        <f>'Izvršenje - po ekonomskoj klasi'!E134</f>
        <v>0</v>
      </c>
      <c r="F108" s="115" t="e">
        <f t="shared" si="26"/>
        <v>#DIV/0!</v>
      </c>
    </row>
    <row r="109" spans="1:10" ht="30" customHeight="1" x14ac:dyDescent="0.25">
      <c r="A109" s="112">
        <v>451</v>
      </c>
      <c r="B109" s="113" t="s">
        <v>132</v>
      </c>
      <c r="C109" s="114">
        <f>C110</f>
        <v>85000</v>
      </c>
      <c r="D109" s="114">
        <f t="shared" ref="D109:E109" si="29">D110</f>
        <v>85000</v>
      </c>
      <c r="E109" s="114">
        <f t="shared" si="29"/>
        <v>8690.51</v>
      </c>
      <c r="F109" s="115">
        <f t="shared" si="26"/>
        <v>10.224129411764705</v>
      </c>
    </row>
    <row r="110" spans="1:10" ht="30" customHeight="1" x14ac:dyDescent="0.25">
      <c r="A110" s="112">
        <v>4511</v>
      </c>
      <c r="B110" s="113" t="s">
        <v>132</v>
      </c>
      <c r="C110" s="114">
        <f>'Izvršenje - po ekonomskoj klasi'!C138</f>
        <v>85000</v>
      </c>
      <c r="D110" s="114">
        <f>'Izvršenje - po ekonomskoj klasi'!D138</f>
        <v>85000</v>
      </c>
      <c r="E110" s="114">
        <f>'Izvršenje - po ekonomskoj klasi'!E138</f>
        <v>8690.51</v>
      </c>
      <c r="F110" s="115">
        <f t="shared" si="26"/>
        <v>10.224129411764705</v>
      </c>
    </row>
  </sheetData>
  <mergeCells count="4">
    <mergeCell ref="A1:F1"/>
    <mergeCell ref="A2:F2"/>
    <mergeCell ref="A4:F4"/>
    <mergeCell ref="A9:F9"/>
  </mergeCells>
  <pageMargins left="0.70866141732283472" right="0.70866141732283472" top="0.74803149606299213" bottom="0.74803149606299213" header="0.31496062992125984" footer="0.31496062992125984"/>
  <pageSetup paperSize="9" scale="77" fitToWidth="0" fitToHeight="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4"/>
  <sheetViews>
    <sheetView view="pageBreakPreview" topLeftCell="A8" zoomScaleNormal="100" zoomScaleSheetLayoutView="100" workbookViewId="0">
      <selection activeCell="J24" sqref="J24"/>
    </sheetView>
  </sheetViews>
  <sheetFormatPr defaultRowHeight="15" x14ac:dyDescent="0.25"/>
  <cols>
    <col min="1" max="1" width="10.5703125" customWidth="1"/>
    <col min="2" max="2" width="40.7109375" customWidth="1"/>
    <col min="3" max="5" width="25.7109375" customWidth="1"/>
    <col min="10" max="10" width="12.7109375" bestFit="1" customWidth="1"/>
    <col min="11" max="11" width="18.140625" customWidth="1"/>
  </cols>
  <sheetData>
    <row r="1" spans="1:11" ht="20.25" customHeight="1" x14ac:dyDescent="0.25">
      <c r="A1" s="163" t="s">
        <v>4</v>
      </c>
      <c r="B1" s="163"/>
      <c r="C1" s="163"/>
      <c r="D1" s="163"/>
      <c r="E1" s="163"/>
      <c r="F1" s="163"/>
    </row>
    <row r="2" spans="1:11" ht="12.75" customHeight="1" x14ac:dyDescent="0.25">
      <c r="A2" s="19"/>
      <c r="B2" s="19"/>
      <c r="C2" s="19"/>
      <c r="D2" s="19"/>
      <c r="E2" s="19"/>
      <c r="F2" s="19"/>
    </row>
    <row r="3" spans="1:11" ht="20.25" customHeight="1" x14ac:dyDescent="0.25">
      <c r="A3" s="151" t="s">
        <v>115</v>
      </c>
      <c r="B3" s="151"/>
      <c r="C3" s="151"/>
      <c r="D3" s="151"/>
      <c r="E3" s="151"/>
      <c r="F3" s="151"/>
    </row>
    <row r="4" spans="1:11" ht="9.75" customHeight="1" x14ac:dyDescent="0.25">
      <c r="A4" s="29"/>
      <c r="B4" s="29"/>
      <c r="C4" s="29"/>
      <c r="D4" s="29"/>
      <c r="E4" s="29"/>
      <c r="F4" s="29"/>
    </row>
    <row r="5" spans="1:11" ht="20.25" customHeight="1" x14ac:dyDescent="0.25">
      <c r="A5" s="168" t="s">
        <v>116</v>
      </c>
      <c r="B5" s="168"/>
      <c r="C5" s="168"/>
      <c r="D5" s="168"/>
      <c r="E5" s="168"/>
      <c r="F5" s="168"/>
    </row>
    <row r="6" spans="1:11" ht="41.25" customHeight="1" x14ac:dyDescent="0.25">
      <c r="A6" s="152" t="s">
        <v>193</v>
      </c>
      <c r="B6" s="152"/>
      <c r="C6" s="152"/>
      <c r="D6" s="152"/>
      <c r="E6" s="152"/>
      <c r="F6" s="152"/>
    </row>
    <row r="7" spans="1:11" x14ac:dyDescent="0.25">
      <c r="A7" s="164" t="s">
        <v>142</v>
      </c>
      <c r="B7" s="164"/>
      <c r="C7" s="164"/>
      <c r="D7" s="164"/>
      <c r="E7" s="164"/>
      <c r="F7" s="164"/>
    </row>
    <row r="9" spans="1:11" ht="27.75" customHeight="1" x14ac:dyDescent="0.25">
      <c r="A9" s="165" t="s">
        <v>194</v>
      </c>
      <c r="B9" s="166"/>
      <c r="C9" s="166"/>
      <c r="D9" s="166"/>
      <c r="E9" s="166"/>
      <c r="F9" s="167"/>
    </row>
    <row r="10" spans="1:11" ht="8.25" customHeight="1" x14ac:dyDescent="0.25">
      <c r="A10" s="2"/>
      <c r="B10" s="2"/>
      <c r="C10" s="2"/>
      <c r="D10" s="2"/>
      <c r="E10" s="2"/>
      <c r="F10" s="2"/>
    </row>
    <row r="11" spans="1:11" ht="17.25" customHeight="1" x14ac:dyDescent="0.25">
      <c r="A11" s="161" t="s">
        <v>90</v>
      </c>
      <c r="B11" s="161"/>
      <c r="C11" s="161"/>
      <c r="D11" s="161"/>
      <c r="E11" s="161"/>
      <c r="F11" s="161"/>
    </row>
    <row r="12" spans="1:11" ht="12" customHeight="1" x14ac:dyDescent="0.25">
      <c r="A12" s="18"/>
      <c r="B12" s="18"/>
      <c r="C12" s="18"/>
      <c r="D12" s="18"/>
      <c r="E12" s="18"/>
      <c r="F12" s="18"/>
    </row>
    <row r="13" spans="1:11" ht="12" customHeight="1" x14ac:dyDescent="0.25">
      <c r="A13" s="2"/>
      <c r="B13" s="2"/>
      <c r="C13" s="73"/>
      <c r="D13" s="73"/>
      <c r="E13" s="73"/>
      <c r="F13" s="2"/>
    </row>
    <row r="14" spans="1:11" ht="12" customHeight="1" x14ac:dyDescent="0.25">
      <c r="A14" s="4" t="s">
        <v>5</v>
      </c>
      <c r="B14" s="4" t="s">
        <v>6</v>
      </c>
      <c r="C14" s="3" t="s">
        <v>7</v>
      </c>
      <c r="D14" s="3" t="s">
        <v>9</v>
      </c>
      <c r="E14" s="70"/>
      <c r="F14" s="29"/>
    </row>
    <row r="15" spans="1:11" ht="12" customHeight="1" x14ac:dyDescent="0.25">
      <c r="A15" s="4" t="s">
        <v>191</v>
      </c>
      <c r="B15" s="4" t="s">
        <v>192</v>
      </c>
      <c r="C15" s="3" t="s">
        <v>89</v>
      </c>
      <c r="D15" s="3" t="s">
        <v>10</v>
      </c>
      <c r="E15" s="29"/>
      <c r="F15" s="29"/>
    </row>
    <row r="16" spans="1:11" x14ac:dyDescent="0.25">
      <c r="K16" s="25"/>
    </row>
    <row r="17" spans="1:11" ht="21.95" customHeight="1" x14ac:dyDescent="0.25">
      <c r="A17" s="1" t="s">
        <v>0</v>
      </c>
      <c r="B17" s="1" t="s">
        <v>1</v>
      </c>
      <c r="C17" s="1" t="s">
        <v>138</v>
      </c>
      <c r="D17" s="1" t="s">
        <v>139</v>
      </c>
      <c r="E17" s="1" t="s">
        <v>2</v>
      </c>
      <c r="F17" s="1" t="s">
        <v>3</v>
      </c>
    </row>
    <row r="18" spans="1:11" s="16" customFormat="1" ht="27.95" customHeight="1" x14ac:dyDescent="0.2">
      <c r="A18" s="22">
        <v>3</v>
      </c>
      <c r="B18" s="23" t="s">
        <v>21</v>
      </c>
      <c r="C18" s="68">
        <f>'Izvršenje - po ekonomskoj klasi'!C12+'Izvršenje - po ekonomskoj klasi'!C83+'Izvršenje - po ekonomskoj klasi'!C68</f>
        <v>23431000</v>
      </c>
      <c r="D18" s="68">
        <f>'Izvršenje - po ekonomskoj klasi'!D12+'Izvršenje - po ekonomskoj klasi'!D83+'Izvršenje - po ekonomskoj klasi'!D68</f>
        <v>23431000</v>
      </c>
      <c r="E18" s="68">
        <f>'Izvršenje - po ekonomskoj klasi'!E12+'Izvršenje - po ekonomskoj klasi'!E83+'Izvršenje - po ekonomskoj klasi'!E68</f>
        <v>11551395.439999999</v>
      </c>
      <c r="F18" s="47">
        <f>E18/D18*100</f>
        <v>49.29962630702915</v>
      </c>
      <c r="K18" s="34"/>
    </row>
    <row r="19" spans="1:11" s="16" customFormat="1" ht="27.95" customHeight="1" x14ac:dyDescent="0.2">
      <c r="A19" s="22">
        <v>4</v>
      </c>
      <c r="B19" s="23" t="s">
        <v>62</v>
      </c>
      <c r="C19" s="68">
        <f>'Izvršenje - po izvorima financi'!C160+'Izvršenje - po izvorima financi'!C176+'Izvršenje - po izvorima financi'!C194+'Izvršenje - po izvorima financi'!C210+'Izvršenje - po izvorima financi'!C227</f>
        <v>1418424</v>
      </c>
      <c r="D19" s="68">
        <f>'Izvršenje - po ekonomskoj klasi'!D143+'Izvršenje - po ekonomskoj klasi'!D122</f>
        <v>1668424</v>
      </c>
      <c r="E19" s="68">
        <f>'Izvršenje - po ekonomskoj klasi'!E143+'Izvršenje - po ekonomskoj klasi'!E122</f>
        <v>1767098.56</v>
      </c>
      <c r="F19" s="47">
        <f>E19/D19*100</f>
        <v>105.9142376278452</v>
      </c>
    </row>
    <row r="20" spans="1:11" ht="19.5" customHeight="1" x14ac:dyDescent="0.25">
      <c r="A20" s="17"/>
      <c r="B20" s="17"/>
      <c r="C20" s="88"/>
      <c r="D20" s="17"/>
      <c r="E20" s="17"/>
      <c r="F20" s="17"/>
      <c r="K20" s="25"/>
    </row>
    <row r="21" spans="1:11" ht="21" customHeight="1" x14ac:dyDescent="0.25">
      <c r="A21" s="161" t="s">
        <v>172</v>
      </c>
      <c r="B21" s="161"/>
      <c r="C21" s="161"/>
      <c r="D21" s="161"/>
      <c r="E21" s="162"/>
      <c r="F21" s="161"/>
    </row>
    <row r="22" spans="1:11" x14ac:dyDescent="0.25">
      <c r="A22" s="18"/>
      <c r="B22" s="18"/>
      <c r="C22" s="18"/>
      <c r="D22" s="18"/>
      <c r="E22" s="18"/>
      <c r="F22" s="18"/>
    </row>
    <row r="23" spans="1:11" ht="0.75" customHeight="1" x14ac:dyDescent="0.25">
      <c r="A23" s="2"/>
      <c r="B23" s="2"/>
      <c r="C23" s="2"/>
      <c r="D23" s="2"/>
      <c r="E23" s="2"/>
      <c r="F23" s="2"/>
    </row>
    <row r="24" spans="1:11" x14ac:dyDescent="0.25">
      <c r="A24" s="4" t="s">
        <v>5</v>
      </c>
      <c r="B24" s="4" t="s">
        <v>6</v>
      </c>
      <c r="C24" s="3" t="s">
        <v>7</v>
      </c>
      <c r="D24" s="3" t="s">
        <v>9</v>
      </c>
      <c r="E24" s="74"/>
      <c r="F24" s="3"/>
      <c r="J24" s="20"/>
    </row>
    <row r="25" spans="1:11" x14ac:dyDescent="0.25">
      <c r="A25" s="4" t="str">
        <f>A15</f>
        <v>01.01.2021.</v>
      </c>
      <c r="B25" s="4" t="str">
        <f>B15</f>
        <v>30.06.2021.</v>
      </c>
      <c r="C25" s="3" t="s">
        <v>89</v>
      </c>
      <c r="D25" s="3" t="s">
        <v>10</v>
      </c>
      <c r="E25" s="3"/>
      <c r="F25" s="3"/>
    </row>
    <row r="26" spans="1:11" ht="10.5" customHeight="1" x14ac:dyDescent="0.25"/>
    <row r="27" spans="1:11" ht="27.95" customHeight="1" x14ac:dyDescent="0.25">
      <c r="A27" s="1" t="s">
        <v>0</v>
      </c>
      <c r="B27" s="1" t="s">
        <v>1</v>
      </c>
      <c r="C27" s="1" t="s">
        <v>138</v>
      </c>
      <c r="D27" s="1" t="s">
        <v>139</v>
      </c>
      <c r="E27" s="1" t="s">
        <v>2</v>
      </c>
      <c r="F27" s="1" t="s">
        <v>3</v>
      </c>
      <c r="K27" s="25"/>
    </row>
    <row r="28" spans="1:11" ht="27.95" customHeight="1" x14ac:dyDescent="0.25">
      <c r="A28" s="22">
        <v>3</v>
      </c>
      <c r="B28" s="23" t="s">
        <v>21</v>
      </c>
      <c r="C28" s="60">
        <f>'Izvršenje - po izvorima financi'!C308</f>
        <v>335000</v>
      </c>
      <c r="D28" s="60">
        <f>'Izvršenje - po izvorima financi'!D308</f>
        <v>335000</v>
      </c>
      <c r="E28" s="60">
        <f>'Izvršenje - po izvorima financi'!E308</f>
        <v>123905.66</v>
      </c>
      <c r="F28" s="47">
        <f>E28/D28*100</f>
        <v>36.986764179104483</v>
      </c>
      <c r="K28" s="25"/>
    </row>
    <row r="29" spans="1:11" ht="27.95" hidden="1" customHeight="1" x14ac:dyDescent="0.25">
      <c r="A29" s="22">
        <v>4</v>
      </c>
      <c r="B29" s="23" t="s">
        <v>62</v>
      </c>
      <c r="C29" s="9" t="e">
        <f>'Izvršenje - po ekonomskoj klasi'!#REF!</f>
        <v>#REF!</v>
      </c>
      <c r="D29" s="9" t="e">
        <f>'Izvršenje - po ekonomskoj klasi'!#REF!</f>
        <v>#REF!</v>
      </c>
      <c r="E29" s="9" t="e">
        <f>'Izvršenje - po ekonomskoj klasi'!#REF!</f>
        <v>#REF!</v>
      </c>
      <c r="F29" s="47" t="e">
        <f>E29/D29*100</f>
        <v>#REF!</v>
      </c>
    </row>
    <row r="30" spans="1:11" ht="21.75" customHeight="1" x14ac:dyDescent="0.25">
      <c r="C30" s="25"/>
    </row>
    <row r="31" spans="1:11" x14ac:dyDescent="0.25">
      <c r="A31" s="161" t="s">
        <v>171</v>
      </c>
      <c r="B31" s="161"/>
      <c r="C31" s="161"/>
      <c r="D31" s="161"/>
      <c r="E31" s="161"/>
      <c r="F31" s="161"/>
    </row>
    <row r="32" spans="1:11" ht="3.75" customHeight="1" x14ac:dyDescent="0.25">
      <c r="A32" s="18"/>
      <c r="B32" s="18"/>
      <c r="C32" s="18"/>
      <c r="D32" s="18"/>
      <c r="E32" s="18"/>
      <c r="F32" s="18"/>
    </row>
    <row r="33" spans="1:11" x14ac:dyDescent="0.25">
      <c r="A33" s="2"/>
      <c r="B33" s="2"/>
      <c r="C33" s="73"/>
      <c r="D33" s="73"/>
      <c r="E33" s="73"/>
      <c r="F33" s="2"/>
      <c r="K33" s="25"/>
    </row>
    <row r="34" spans="1:11" x14ac:dyDescent="0.25">
      <c r="A34" s="4" t="s">
        <v>5</v>
      </c>
      <c r="B34" s="4" t="s">
        <v>6</v>
      </c>
      <c r="C34" s="3" t="s">
        <v>7</v>
      </c>
      <c r="D34" s="3" t="s">
        <v>9</v>
      </c>
      <c r="E34" s="89"/>
      <c r="F34" s="3"/>
    </row>
    <row r="35" spans="1:11" ht="7.5" customHeight="1" x14ac:dyDescent="0.25">
      <c r="A35" s="4" t="str">
        <f>A15</f>
        <v>01.01.2021.</v>
      </c>
      <c r="B35" s="4" t="str">
        <f>B15</f>
        <v>30.06.2021.</v>
      </c>
      <c r="C35" s="3" t="s">
        <v>89</v>
      </c>
      <c r="D35" s="3" t="s">
        <v>10</v>
      </c>
      <c r="E35" s="3"/>
      <c r="F35" s="3"/>
    </row>
    <row r="36" spans="1:11" ht="27.95" customHeight="1" x14ac:dyDescent="0.25"/>
    <row r="37" spans="1:11" ht="27.95" customHeight="1" x14ac:dyDescent="0.25">
      <c r="A37" s="1" t="s">
        <v>0</v>
      </c>
      <c r="B37" s="1" t="s">
        <v>1</v>
      </c>
      <c r="C37" s="1" t="s">
        <v>138</v>
      </c>
      <c r="D37" s="1" t="s">
        <v>139</v>
      </c>
      <c r="E37" s="1" t="s">
        <v>2</v>
      </c>
      <c r="F37" s="1" t="s">
        <v>3</v>
      </c>
    </row>
    <row r="38" spans="1:11" ht="27.95" customHeight="1" x14ac:dyDescent="0.25">
      <c r="A38" s="22">
        <v>3</v>
      </c>
      <c r="B38" s="23" t="s">
        <v>21</v>
      </c>
      <c r="C38" s="60">
        <f>'Izvršenje - po ekonomskoj klasi'!C154+'Izvršenje - po ekonomskoj klasi'!C210+'Izvršenje - po ekonomskoj klasi'!C182</f>
        <v>1995000</v>
      </c>
      <c r="D38" s="60">
        <f>'Izvršenje - po ekonomskoj klasi'!D154+'Izvršenje - po ekonomskoj klasi'!D210+'Izvršenje - po ekonomskoj klasi'!D182</f>
        <v>3415000</v>
      </c>
      <c r="E38" s="60">
        <f>'Izvršenje - po ekonomskoj klasi'!E154+'Izvršenje - po ekonomskoj klasi'!E210+'Izvršenje - po ekonomskoj klasi'!E182</f>
        <v>1380037.27</v>
      </c>
      <c r="F38" s="96">
        <f>E38/D38*100</f>
        <v>40.411047437774521</v>
      </c>
    </row>
    <row r="41" spans="1:11" x14ac:dyDescent="0.25">
      <c r="D41" s="25"/>
    </row>
    <row r="43" spans="1:11" x14ac:dyDescent="0.25">
      <c r="D43" s="25"/>
    </row>
    <row r="44" spans="1:11" x14ac:dyDescent="0.25">
      <c r="D44" s="25"/>
    </row>
  </sheetData>
  <mergeCells count="9">
    <mergeCell ref="A21:F21"/>
    <mergeCell ref="A31:F31"/>
    <mergeCell ref="A1:F1"/>
    <mergeCell ref="A7:F7"/>
    <mergeCell ref="A9:F9"/>
    <mergeCell ref="A11:F11"/>
    <mergeCell ref="A3:F3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42"/>
  <sheetViews>
    <sheetView view="pageBreakPreview" topLeftCell="A227" zoomScale="96" zoomScaleNormal="100" zoomScaleSheetLayoutView="96" workbookViewId="0">
      <selection activeCell="E236" sqref="E236"/>
    </sheetView>
  </sheetViews>
  <sheetFormatPr defaultRowHeight="15" x14ac:dyDescent="0.25"/>
  <cols>
    <col min="1" max="1" width="10.5703125" customWidth="1"/>
    <col min="2" max="2" width="31" customWidth="1"/>
    <col min="3" max="5" width="20.7109375" style="51" customWidth="1"/>
    <col min="6" max="6" width="11.5703125" bestFit="1" customWidth="1"/>
    <col min="7" max="7" width="10.7109375" bestFit="1" customWidth="1"/>
    <col min="8" max="8" width="15.42578125" style="63" bestFit="1" customWidth="1"/>
    <col min="9" max="10" width="9.140625" style="63"/>
    <col min="11" max="11" width="19.140625" style="63" customWidth="1"/>
    <col min="12" max="13" width="9.140625" style="63"/>
    <col min="14" max="14" width="15.42578125" style="63" bestFit="1" customWidth="1"/>
  </cols>
  <sheetData>
    <row r="1" spans="1:14" s="51" customFormat="1" ht="20.25" customHeight="1" x14ac:dyDescent="0.25">
      <c r="A1" s="168" t="s">
        <v>4</v>
      </c>
      <c r="B1" s="168"/>
      <c r="C1" s="168"/>
      <c r="D1" s="168"/>
      <c r="E1" s="168"/>
      <c r="F1" s="168"/>
      <c r="H1" s="67"/>
      <c r="I1" s="67"/>
      <c r="J1" s="67"/>
      <c r="K1" s="67"/>
      <c r="L1" s="67"/>
      <c r="M1" s="67"/>
      <c r="N1" s="67"/>
    </row>
    <row r="2" spans="1:14" s="51" customFormat="1" ht="12" customHeight="1" x14ac:dyDescent="0.25">
      <c r="A2" s="48"/>
      <c r="B2" s="48"/>
      <c r="C2" s="48"/>
      <c r="D2" s="48"/>
      <c r="E2" s="48"/>
      <c r="F2" s="48"/>
      <c r="H2" s="67"/>
      <c r="I2" s="67"/>
      <c r="J2" s="67"/>
      <c r="K2" s="67"/>
      <c r="L2" s="67"/>
      <c r="M2" s="67"/>
      <c r="N2" s="67"/>
    </row>
    <row r="3" spans="1:14" s="51" customFormat="1" x14ac:dyDescent="0.25">
      <c r="H3" s="67"/>
      <c r="I3" s="67"/>
      <c r="J3" s="67"/>
      <c r="K3" s="67"/>
      <c r="L3" s="67"/>
      <c r="M3" s="67"/>
      <c r="N3" s="67"/>
    </row>
    <row r="4" spans="1:14" s="51" customFormat="1" ht="30" customHeight="1" x14ac:dyDescent="0.25">
      <c r="A4" s="173" t="s">
        <v>196</v>
      </c>
      <c r="B4" s="174"/>
      <c r="C4" s="174"/>
      <c r="D4" s="174"/>
      <c r="E4" s="174"/>
      <c r="F4" s="175"/>
      <c r="H4" s="67"/>
      <c r="I4" s="67"/>
      <c r="J4" s="67"/>
      <c r="K4" s="67"/>
      <c r="L4" s="67"/>
      <c r="M4" s="67"/>
      <c r="N4" s="67"/>
    </row>
    <row r="5" spans="1:14" s="51" customFormat="1" ht="30" customHeight="1" x14ac:dyDescent="0.25">
      <c r="A5" s="49"/>
      <c r="B5" s="49"/>
      <c r="C5" s="49"/>
      <c r="D5" s="49"/>
      <c r="E5" s="49"/>
      <c r="F5" s="49"/>
      <c r="H5" s="67"/>
      <c r="I5" s="67"/>
      <c r="J5" s="67"/>
      <c r="K5" s="67"/>
      <c r="L5" s="67"/>
      <c r="M5" s="67"/>
      <c r="N5" s="67"/>
    </row>
    <row r="6" spans="1:14" s="51" customFormat="1" ht="30" customHeight="1" x14ac:dyDescent="0.25">
      <c r="A6" s="170" t="s">
        <v>148</v>
      </c>
      <c r="B6" s="171"/>
      <c r="C6" s="171"/>
      <c r="D6" s="171"/>
      <c r="E6" s="171"/>
      <c r="F6" s="172"/>
      <c r="H6" s="67"/>
      <c r="I6" s="67"/>
      <c r="J6" s="67"/>
      <c r="K6" s="67"/>
      <c r="L6" s="67"/>
      <c r="M6" s="67"/>
      <c r="N6" s="67"/>
    </row>
    <row r="7" spans="1:14" s="51" customFormat="1" ht="12" customHeight="1" x14ac:dyDescent="0.25">
      <c r="A7" s="49"/>
      <c r="B7" s="49"/>
      <c r="C7" s="49"/>
      <c r="D7" s="49"/>
      <c r="E7" s="49"/>
      <c r="F7" s="49"/>
      <c r="H7" s="67"/>
      <c r="I7" s="67"/>
      <c r="J7" s="67"/>
      <c r="K7" s="67"/>
      <c r="L7" s="67"/>
      <c r="M7" s="67"/>
      <c r="N7" s="67"/>
    </row>
    <row r="8" spans="1:14" s="51" customFormat="1" ht="12" customHeight="1" x14ac:dyDescent="0.25">
      <c r="A8" s="50" t="s">
        <v>5</v>
      </c>
      <c r="B8" s="69" t="s">
        <v>6</v>
      </c>
      <c r="C8" s="50" t="s">
        <v>7</v>
      </c>
      <c r="D8" s="50" t="s">
        <v>9</v>
      </c>
      <c r="E8" s="71"/>
      <c r="F8" s="97"/>
      <c r="H8" s="67"/>
      <c r="I8" s="67"/>
      <c r="J8" s="67"/>
      <c r="K8" s="67"/>
      <c r="L8" s="67"/>
      <c r="M8" s="67"/>
      <c r="N8" s="67"/>
    </row>
    <row r="9" spans="1:14" s="51" customFormat="1" ht="12" customHeight="1" x14ac:dyDescent="0.25">
      <c r="A9" s="69" t="s">
        <v>191</v>
      </c>
      <c r="B9" s="69" t="s">
        <v>192</v>
      </c>
      <c r="C9" s="50" t="s">
        <v>8</v>
      </c>
      <c r="D9" s="50" t="s">
        <v>10</v>
      </c>
      <c r="E9" s="71"/>
      <c r="F9" s="97"/>
      <c r="H9" s="67"/>
      <c r="I9" s="67"/>
      <c r="J9" s="67"/>
      <c r="K9" s="67"/>
      <c r="L9" s="67"/>
      <c r="M9" s="67"/>
      <c r="N9" s="67"/>
    </row>
    <row r="10" spans="1:14" s="51" customFormat="1" x14ac:dyDescent="0.25">
      <c r="H10" s="67"/>
      <c r="I10" s="67"/>
      <c r="J10" s="67"/>
      <c r="K10" s="67"/>
      <c r="L10" s="67"/>
      <c r="M10" s="67"/>
      <c r="N10" s="67"/>
    </row>
    <row r="11" spans="1:14" s="51" customFormat="1" ht="30" customHeight="1" x14ac:dyDescent="0.25">
      <c r="A11" s="32" t="s">
        <v>0</v>
      </c>
      <c r="B11" s="32" t="s">
        <v>1</v>
      </c>
      <c r="C11" s="32" t="s">
        <v>138</v>
      </c>
      <c r="D11" s="32" t="s">
        <v>139</v>
      </c>
      <c r="E11" s="32" t="s">
        <v>2</v>
      </c>
      <c r="F11" s="32" t="s">
        <v>3</v>
      </c>
      <c r="H11" s="67"/>
      <c r="I11" s="67"/>
      <c r="J11" s="67"/>
      <c r="K11" s="119"/>
      <c r="L11" s="67"/>
      <c r="M11" s="67"/>
      <c r="N11" s="67"/>
    </row>
    <row r="12" spans="1:14" s="51" customFormat="1" ht="30" customHeight="1" x14ac:dyDescent="0.25">
      <c r="A12" s="42">
        <v>3</v>
      </c>
      <c r="B12" s="43" t="s">
        <v>21</v>
      </c>
      <c r="C12" s="38">
        <f>SUM(C13,C23,C56,C61)</f>
        <v>15640000</v>
      </c>
      <c r="D12" s="38">
        <f>SUM(D13,D23,D56,D61)</f>
        <v>15640000</v>
      </c>
      <c r="E12" s="38">
        <f>SUM(E13,E23,E56,E61)</f>
        <v>8410979.4000000004</v>
      </c>
      <c r="F12" s="44">
        <f>E12/D12*100</f>
        <v>53.778640664961642</v>
      </c>
      <c r="H12" s="119"/>
      <c r="I12" s="67"/>
      <c r="J12" s="67"/>
      <c r="K12" s="65"/>
      <c r="L12" s="67"/>
      <c r="M12" s="67"/>
      <c r="N12" s="67"/>
    </row>
    <row r="13" spans="1:14" s="51" customFormat="1" ht="30" customHeight="1" x14ac:dyDescent="0.25">
      <c r="A13" s="39">
        <v>31</v>
      </c>
      <c r="B13" s="40" t="s">
        <v>22</v>
      </c>
      <c r="C13" s="61">
        <f>C14+C18+C20</f>
        <v>13116000</v>
      </c>
      <c r="D13" s="61">
        <f>D14+D18+D20</f>
        <v>13116000</v>
      </c>
      <c r="E13" s="61">
        <f>E14+E18+E20</f>
        <v>7278117.1900000004</v>
      </c>
      <c r="F13" s="120">
        <f t="shared" ref="F13:F60" si="0">E13/D13*100</f>
        <v>55.490371988411106</v>
      </c>
      <c r="H13" s="67"/>
      <c r="I13" s="67"/>
      <c r="J13" s="67"/>
      <c r="K13" s="66"/>
      <c r="L13" s="67"/>
      <c r="M13" s="67"/>
      <c r="N13" s="67"/>
    </row>
    <row r="14" spans="1:14" s="51" customFormat="1" ht="30" customHeight="1" x14ac:dyDescent="0.25">
      <c r="A14" s="39">
        <v>311</v>
      </c>
      <c r="B14" s="40" t="s">
        <v>98</v>
      </c>
      <c r="C14" s="61">
        <f>C15+C16+C17</f>
        <v>11210000</v>
      </c>
      <c r="D14" s="61">
        <f>SUM(D15:D17)</f>
        <v>11210000</v>
      </c>
      <c r="E14" s="61">
        <f>SUM(E15:E17)</f>
        <v>6115383.0800000001</v>
      </c>
      <c r="F14" s="120">
        <f t="shared" si="0"/>
        <v>54.552926672613737</v>
      </c>
      <c r="H14" s="67"/>
      <c r="I14" s="67"/>
      <c r="J14" s="67"/>
      <c r="K14" s="66"/>
      <c r="L14" s="67"/>
      <c r="M14" s="67"/>
      <c r="N14" s="119"/>
    </row>
    <row r="15" spans="1:14" s="121" customFormat="1" ht="30" customHeight="1" x14ac:dyDescent="0.25">
      <c r="A15" s="39">
        <v>3111</v>
      </c>
      <c r="B15" s="40" t="s">
        <v>24</v>
      </c>
      <c r="C15" s="61">
        <f>'Izvršenje - po izvorima financi'!C33</f>
        <v>8980000</v>
      </c>
      <c r="D15" s="61">
        <f>'Izvršenje - po izvorima financi'!D33</f>
        <v>8980000</v>
      </c>
      <c r="E15" s="61">
        <f>'Izvršenje - po izvorima financi'!E33</f>
        <v>4967082.8899999997</v>
      </c>
      <c r="F15" s="120">
        <f t="shared" si="0"/>
        <v>55.312727060133625</v>
      </c>
      <c r="H15" s="122"/>
      <c r="I15" s="122"/>
      <c r="J15" s="122"/>
      <c r="K15" s="66"/>
      <c r="L15" s="122"/>
      <c r="M15" s="122"/>
      <c r="N15" s="122"/>
    </row>
    <row r="16" spans="1:14" s="51" customFormat="1" ht="30" customHeight="1" x14ac:dyDescent="0.25">
      <c r="A16" s="39">
        <v>3113</v>
      </c>
      <c r="B16" s="40" t="s">
        <v>25</v>
      </c>
      <c r="C16" s="61">
        <f>'Izvršenje - po izvorima financi'!C34</f>
        <v>240000</v>
      </c>
      <c r="D16" s="61">
        <f>'Izvršenje - po izvorima financi'!D34</f>
        <v>240000</v>
      </c>
      <c r="E16" s="61">
        <f>'Izvršenje - po izvorima financi'!E34</f>
        <v>145133.28</v>
      </c>
      <c r="F16" s="120">
        <f t="shared" si="0"/>
        <v>60.472200000000001</v>
      </c>
      <c r="H16" s="67"/>
      <c r="I16" s="67"/>
      <c r="J16" s="67"/>
      <c r="K16" s="66"/>
      <c r="L16" s="67"/>
      <c r="M16" s="67"/>
      <c r="N16" s="67"/>
    </row>
    <row r="17" spans="1:14" s="51" customFormat="1" ht="30" customHeight="1" x14ac:dyDescent="0.25">
      <c r="A17" s="39">
        <v>3114</v>
      </c>
      <c r="B17" s="40" t="s">
        <v>26</v>
      </c>
      <c r="C17" s="61">
        <f>'Izvršenje - po izvorima financi'!C35</f>
        <v>1990000</v>
      </c>
      <c r="D17" s="61">
        <f>'Izvršenje - po izvorima financi'!D35</f>
        <v>1990000</v>
      </c>
      <c r="E17" s="61">
        <f>'Izvršenje - po izvorima financi'!E35</f>
        <v>1003166.91</v>
      </c>
      <c r="F17" s="120">
        <f t="shared" si="0"/>
        <v>50.410397487437187</v>
      </c>
      <c r="H17" s="67"/>
      <c r="I17" s="67"/>
      <c r="J17" s="67"/>
      <c r="K17" s="66"/>
      <c r="L17" s="67"/>
      <c r="M17" s="67"/>
      <c r="N17" s="67"/>
    </row>
    <row r="18" spans="1:14" s="51" customFormat="1" ht="30" customHeight="1" x14ac:dyDescent="0.25">
      <c r="A18" s="39">
        <v>312</v>
      </c>
      <c r="B18" s="40" t="s">
        <v>27</v>
      </c>
      <c r="C18" s="61">
        <f>C19</f>
        <v>431000</v>
      </c>
      <c r="D18" s="61">
        <f>D19</f>
        <v>431000</v>
      </c>
      <c r="E18" s="61">
        <f t="shared" ref="E18" si="1">E19</f>
        <v>330289.21000000002</v>
      </c>
      <c r="F18" s="120">
        <f t="shared" si="0"/>
        <v>76.633227378190256</v>
      </c>
      <c r="H18" s="67"/>
      <c r="I18" s="67"/>
      <c r="J18" s="67"/>
      <c r="K18" s="66"/>
      <c r="L18" s="67"/>
      <c r="M18" s="67"/>
      <c r="N18" s="67"/>
    </row>
    <row r="19" spans="1:14" s="51" customFormat="1" ht="30" customHeight="1" x14ac:dyDescent="0.25">
      <c r="A19" s="39">
        <v>3121</v>
      </c>
      <c r="B19" s="40" t="s">
        <v>27</v>
      </c>
      <c r="C19" s="61">
        <f>'Izvršenje - po izvorima financi'!C37</f>
        <v>431000</v>
      </c>
      <c r="D19" s="61">
        <f>'Izvršenje - po izvorima financi'!D37</f>
        <v>431000</v>
      </c>
      <c r="E19" s="61">
        <f>'Izvršenje - po izvorima financi'!E37</f>
        <v>330289.21000000002</v>
      </c>
      <c r="F19" s="120">
        <f t="shared" si="0"/>
        <v>76.633227378190256</v>
      </c>
      <c r="H19" s="67"/>
      <c r="I19" s="67"/>
      <c r="J19" s="67"/>
      <c r="K19" s="66"/>
      <c r="L19" s="67"/>
      <c r="M19" s="67"/>
      <c r="N19" s="67"/>
    </row>
    <row r="20" spans="1:14" s="51" customFormat="1" ht="30" customHeight="1" x14ac:dyDescent="0.25">
      <c r="A20" s="39">
        <v>313</v>
      </c>
      <c r="B20" s="40" t="s">
        <v>99</v>
      </c>
      <c r="C20" s="61">
        <f>SUM(C21:C22)</f>
        <v>1475000</v>
      </c>
      <c r="D20" s="61">
        <f>D21+D22</f>
        <v>1475000</v>
      </c>
      <c r="E20" s="61">
        <f t="shared" ref="E20" si="2">SUM(E21:E22)</f>
        <v>832444.9</v>
      </c>
      <c r="F20" s="120">
        <f t="shared" si="0"/>
        <v>56.436942372881362</v>
      </c>
      <c r="H20" s="67"/>
      <c r="I20" s="67"/>
      <c r="J20" s="67"/>
      <c r="K20" s="66"/>
      <c r="L20" s="67"/>
      <c r="M20" s="67"/>
      <c r="N20" s="67"/>
    </row>
    <row r="21" spans="1:14" s="51" customFormat="1" ht="30" customHeight="1" x14ac:dyDescent="0.25">
      <c r="A21" s="39">
        <v>3132</v>
      </c>
      <c r="B21" s="40" t="s">
        <v>29</v>
      </c>
      <c r="C21" s="61">
        <f>'Izvršenje - po izvorima financi'!C39</f>
        <v>1475000</v>
      </c>
      <c r="D21" s="61">
        <f>'Izvršenje - po izvorima financi'!D39</f>
        <v>1475000</v>
      </c>
      <c r="E21" s="61">
        <f>'Izvršenje - po izvorima financi'!E39</f>
        <v>832444.9</v>
      </c>
      <c r="F21" s="120">
        <f t="shared" si="0"/>
        <v>56.436942372881362</v>
      </c>
      <c r="H21" s="67"/>
      <c r="I21" s="67"/>
      <c r="J21" s="67"/>
      <c r="K21" s="66"/>
      <c r="L21" s="67"/>
      <c r="M21" s="67"/>
      <c r="N21" s="67"/>
    </row>
    <row r="22" spans="1:14" s="51" customFormat="1" ht="30" customHeight="1" x14ac:dyDescent="0.25">
      <c r="A22" s="39">
        <v>3133</v>
      </c>
      <c r="B22" s="40" t="s">
        <v>100</v>
      </c>
      <c r="C22" s="61">
        <f>'Izvršenje - po izvorima financi'!C40</f>
        <v>0</v>
      </c>
      <c r="D22" s="61">
        <f>'Izvršenje - po izvorima financi'!D40</f>
        <v>0</v>
      </c>
      <c r="E22" s="61">
        <f>'Izvršenje - po izvorima financi'!E40</f>
        <v>0</v>
      </c>
      <c r="F22" s="120">
        <v>0</v>
      </c>
      <c r="H22" s="67"/>
      <c r="I22" s="67"/>
      <c r="J22" s="67"/>
      <c r="K22" s="66"/>
      <c r="L22" s="67"/>
      <c r="M22" s="67"/>
      <c r="N22" s="67"/>
    </row>
    <row r="23" spans="1:14" s="121" customFormat="1" ht="30" customHeight="1" x14ac:dyDescent="0.25">
      <c r="A23" s="39">
        <v>32</v>
      </c>
      <c r="B23" s="40" t="s">
        <v>31</v>
      </c>
      <c r="C23" s="61">
        <f>C24+C29+C36+C46+C48</f>
        <v>2517000</v>
      </c>
      <c r="D23" s="61">
        <f>D24+D29+D36+D46+D48</f>
        <v>2517000</v>
      </c>
      <c r="E23" s="61">
        <f t="shared" ref="E23" si="3">E24+E29+E36+E46+E48</f>
        <v>1132248.7600000002</v>
      </c>
      <c r="F23" s="120">
        <f t="shared" si="0"/>
        <v>44.984058800158927</v>
      </c>
      <c r="H23" s="123"/>
      <c r="I23" s="122"/>
      <c r="J23" s="122"/>
      <c r="K23" s="66"/>
      <c r="L23" s="122"/>
      <c r="M23" s="122"/>
      <c r="N23" s="122"/>
    </row>
    <row r="24" spans="1:14" s="121" customFormat="1" ht="30" customHeight="1" x14ac:dyDescent="0.25">
      <c r="A24" s="39">
        <v>321</v>
      </c>
      <c r="B24" s="40" t="s">
        <v>32</v>
      </c>
      <c r="C24" s="61">
        <f>C25+C26+C27+C28</f>
        <v>548000</v>
      </c>
      <c r="D24" s="61">
        <f>SUM(D25:D28)</f>
        <v>548000</v>
      </c>
      <c r="E24" s="61">
        <f t="shared" ref="E24" si="4">SUM(E25:E28)</f>
        <v>185365.53</v>
      </c>
      <c r="F24" s="120">
        <f t="shared" si="0"/>
        <v>33.825826642335763</v>
      </c>
      <c r="H24" s="122"/>
      <c r="I24" s="122"/>
      <c r="J24" s="122"/>
      <c r="K24" s="66"/>
      <c r="L24" s="122"/>
      <c r="M24" s="122"/>
      <c r="N24" s="122"/>
    </row>
    <row r="25" spans="1:14" s="51" customFormat="1" ht="30" customHeight="1" x14ac:dyDescent="0.25">
      <c r="A25" s="39">
        <v>3211</v>
      </c>
      <c r="B25" s="40" t="s">
        <v>33</v>
      </c>
      <c r="C25" s="61">
        <f>'Izvršenje - po izvorima financi'!C43</f>
        <v>58000</v>
      </c>
      <c r="D25" s="61">
        <f>'Izvršenje - po izvorima financi'!D43</f>
        <v>58000</v>
      </c>
      <c r="E25" s="61">
        <f>'Izvršenje - po izvorima financi'!E43</f>
        <v>7820</v>
      </c>
      <c r="F25" s="120">
        <f t="shared" si="0"/>
        <v>13.482758620689655</v>
      </c>
      <c r="H25" s="67"/>
      <c r="I25" s="67"/>
      <c r="J25" s="67"/>
      <c r="K25" s="66"/>
      <c r="L25" s="67"/>
      <c r="M25" s="67"/>
      <c r="N25" s="67"/>
    </row>
    <row r="26" spans="1:14" s="51" customFormat="1" ht="30" customHeight="1" x14ac:dyDescent="0.25">
      <c r="A26" s="39">
        <v>3212</v>
      </c>
      <c r="B26" s="40" t="s">
        <v>34</v>
      </c>
      <c r="C26" s="61">
        <f>'Izvršenje - po izvorima financi'!C44</f>
        <v>400000</v>
      </c>
      <c r="D26" s="61">
        <f>'Izvršenje - po izvorima financi'!D44</f>
        <v>400000</v>
      </c>
      <c r="E26" s="61">
        <f>'Izvršenje - po izvorima financi'!E44</f>
        <v>168557.83</v>
      </c>
      <c r="F26" s="120">
        <f t="shared" si="0"/>
        <v>42.139457499999999</v>
      </c>
      <c r="H26" s="67"/>
      <c r="I26" s="67"/>
      <c r="J26" s="67"/>
      <c r="K26" s="66"/>
      <c r="L26" s="67"/>
      <c r="M26" s="67"/>
      <c r="N26" s="67"/>
    </row>
    <row r="27" spans="1:14" s="51" customFormat="1" ht="30" customHeight="1" x14ac:dyDescent="0.25">
      <c r="A27" s="39">
        <v>3213</v>
      </c>
      <c r="B27" s="40" t="s">
        <v>35</v>
      </c>
      <c r="C27" s="61">
        <f>'Izvršenje - po izvorima financi'!C17+'Izvršenje - po izvorima financi'!C45</f>
        <v>70000</v>
      </c>
      <c r="D27" s="61">
        <f>'Izvršenje - po izvorima financi'!D17+'Izvršenje - po izvorima financi'!D45</f>
        <v>70000</v>
      </c>
      <c r="E27" s="61">
        <f>'Izvršenje - po izvorima financi'!E17+'Izvršenje - po izvorima financi'!E45</f>
        <v>5422.5</v>
      </c>
      <c r="F27" s="120">
        <f t="shared" si="0"/>
        <v>7.746428571428571</v>
      </c>
      <c r="H27" s="67"/>
      <c r="I27" s="67"/>
      <c r="J27" s="67"/>
      <c r="K27" s="66"/>
      <c r="L27" s="67"/>
      <c r="M27" s="67"/>
      <c r="N27" s="67"/>
    </row>
    <row r="28" spans="1:14" s="51" customFormat="1" ht="30" customHeight="1" x14ac:dyDescent="0.25">
      <c r="A28" s="39">
        <v>3214</v>
      </c>
      <c r="B28" s="40" t="s">
        <v>36</v>
      </c>
      <c r="C28" s="61">
        <f>'Izvršenje - po izvorima financi'!C46</f>
        <v>20000</v>
      </c>
      <c r="D28" s="61">
        <f>'Izvršenje - po izvorima financi'!D46</f>
        <v>20000</v>
      </c>
      <c r="E28" s="61">
        <f>'Izvršenje - po izvorima financi'!E46</f>
        <v>3565.2</v>
      </c>
      <c r="F28" s="120">
        <f t="shared" si="0"/>
        <v>17.826000000000001</v>
      </c>
      <c r="H28" s="67"/>
      <c r="I28" s="67"/>
      <c r="J28" s="67"/>
      <c r="K28" s="66"/>
      <c r="L28" s="67"/>
      <c r="M28" s="67"/>
      <c r="N28" s="67"/>
    </row>
    <row r="29" spans="1:14" s="51" customFormat="1" ht="30" customHeight="1" x14ac:dyDescent="0.25">
      <c r="A29" s="39">
        <v>322</v>
      </c>
      <c r="B29" s="40" t="s">
        <v>37</v>
      </c>
      <c r="C29" s="61">
        <f>SUM(C30:C35)</f>
        <v>1126000</v>
      </c>
      <c r="D29" s="61">
        <f>SUM(D30:D35)</f>
        <v>1126000</v>
      </c>
      <c r="E29" s="61">
        <f t="shared" ref="E29" si="5">SUM(E30:E35)</f>
        <v>550550.53</v>
      </c>
      <c r="F29" s="120">
        <f t="shared" si="0"/>
        <v>48.894363232682068</v>
      </c>
      <c r="H29" s="67"/>
      <c r="I29" s="67"/>
      <c r="J29" s="67"/>
      <c r="K29" s="66"/>
      <c r="L29" s="67"/>
      <c r="M29" s="67"/>
      <c r="N29" s="67"/>
    </row>
    <row r="30" spans="1:14" s="51" customFormat="1" ht="30" customHeight="1" x14ac:dyDescent="0.25">
      <c r="A30" s="39">
        <v>3221</v>
      </c>
      <c r="B30" s="40" t="s">
        <v>38</v>
      </c>
      <c r="C30" s="61">
        <f>'Izvršenje - po izvorima financi'!C48</f>
        <v>87000</v>
      </c>
      <c r="D30" s="61">
        <f>'Izvršenje - po izvorima financi'!D48</f>
        <v>87000</v>
      </c>
      <c r="E30" s="61">
        <f>'Izvršenje - po izvorima financi'!E48</f>
        <v>29954.05</v>
      </c>
      <c r="F30" s="120">
        <f t="shared" si="0"/>
        <v>34.42994252873563</v>
      </c>
      <c r="H30" s="67"/>
      <c r="I30" s="67"/>
      <c r="J30" s="67"/>
      <c r="K30" s="66"/>
      <c r="L30" s="67"/>
      <c r="M30" s="67"/>
      <c r="N30" s="67"/>
    </row>
    <row r="31" spans="1:14" s="51" customFormat="1" ht="30" customHeight="1" x14ac:dyDescent="0.25">
      <c r="A31" s="39">
        <v>3222</v>
      </c>
      <c r="B31" s="40" t="s">
        <v>101</v>
      </c>
      <c r="C31" s="61">
        <f>'Izvršenje - po izvorima financi'!C49</f>
        <v>325000</v>
      </c>
      <c r="D31" s="61">
        <f>'Izvršenje - po izvorima financi'!D49</f>
        <v>325000</v>
      </c>
      <c r="E31" s="61">
        <f>'Izvršenje - po izvorima financi'!E49</f>
        <v>158820.66</v>
      </c>
      <c r="F31" s="120">
        <f t="shared" si="0"/>
        <v>48.867895384615387</v>
      </c>
      <c r="H31" s="67"/>
      <c r="I31" s="67"/>
      <c r="J31" s="67"/>
      <c r="K31" s="66"/>
      <c r="L31" s="67"/>
      <c r="M31" s="67"/>
      <c r="N31" s="67"/>
    </row>
    <row r="32" spans="1:14" s="51" customFormat="1" ht="30" customHeight="1" x14ac:dyDescent="0.25">
      <c r="A32" s="39">
        <v>3223</v>
      </c>
      <c r="B32" s="40" t="s">
        <v>39</v>
      </c>
      <c r="C32" s="61">
        <f>'Izvršenje - po izvorima financi'!C50</f>
        <v>415000</v>
      </c>
      <c r="D32" s="61">
        <f>'Izvršenje - po izvorima financi'!D50</f>
        <v>415000</v>
      </c>
      <c r="E32" s="61">
        <f>'Izvršenje - po izvorima financi'!E50</f>
        <v>204642.38</v>
      </c>
      <c r="F32" s="120">
        <f t="shared" si="0"/>
        <v>49.31141686746988</v>
      </c>
      <c r="H32" s="67"/>
      <c r="I32" s="67"/>
      <c r="J32" s="67"/>
      <c r="K32" s="66"/>
      <c r="L32" s="67"/>
      <c r="M32" s="67"/>
      <c r="N32" s="67"/>
    </row>
    <row r="33" spans="1:14" s="51" customFormat="1" ht="30" customHeight="1" x14ac:dyDescent="0.25">
      <c r="A33" s="39">
        <v>3224</v>
      </c>
      <c r="B33" s="40" t="s">
        <v>102</v>
      </c>
      <c r="C33" s="61">
        <f>'Izvršenje - po izvorima financi'!C51+'Izvršenje - po izvorima financi'!C86</f>
        <v>222000</v>
      </c>
      <c r="D33" s="61">
        <f>'Izvršenje - po izvorima financi'!D51+'Izvršenje - po izvorima financi'!D86</f>
        <v>222000</v>
      </c>
      <c r="E33" s="61">
        <f>'Izvršenje - po izvorima financi'!E51+'Izvršenje - po izvorima financi'!E86</f>
        <v>46065.13</v>
      </c>
      <c r="F33" s="120">
        <f t="shared" si="0"/>
        <v>20.750058558558557</v>
      </c>
      <c r="H33" s="67"/>
      <c r="I33" s="67"/>
      <c r="J33" s="67"/>
      <c r="K33" s="66"/>
      <c r="L33" s="67"/>
      <c r="M33" s="67"/>
      <c r="N33" s="67"/>
    </row>
    <row r="34" spans="1:14" s="51" customFormat="1" ht="30" customHeight="1" x14ac:dyDescent="0.25">
      <c r="A34" s="39">
        <v>3225</v>
      </c>
      <c r="B34" s="40" t="s">
        <v>40</v>
      </c>
      <c r="C34" s="61">
        <f>'Izvršenje - po izvorima financi'!C52</f>
        <v>40000</v>
      </c>
      <c r="D34" s="61">
        <f>'Izvršenje - po izvorima financi'!D52</f>
        <v>40000</v>
      </c>
      <c r="E34" s="61">
        <f>'Izvršenje - po izvorima financi'!E52</f>
        <v>40259.24</v>
      </c>
      <c r="F34" s="120">
        <f t="shared" si="0"/>
        <v>100.6481</v>
      </c>
      <c r="H34" s="67"/>
      <c r="I34" s="67"/>
      <c r="J34" s="67"/>
      <c r="K34" s="66"/>
      <c r="L34" s="67"/>
      <c r="M34" s="67"/>
      <c r="N34" s="67"/>
    </row>
    <row r="35" spans="1:14" s="51" customFormat="1" ht="30" customHeight="1" x14ac:dyDescent="0.25">
      <c r="A35" s="39">
        <v>3227</v>
      </c>
      <c r="B35" s="40" t="s">
        <v>103</v>
      </c>
      <c r="C35" s="61">
        <f>'Izvršenje - po izvorima financi'!C53</f>
        <v>37000</v>
      </c>
      <c r="D35" s="61">
        <f>'Izvršenje - po izvorima financi'!D53</f>
        <v>37000</v>
      </c>
      <c r="E35" s="61">
        <f>'Izvršenje - po izvorima financi'!E53</f>
        <v>70809.070000000007</v>
      </c>
      <c r="F35" s="120">
        <f t="shared" si="0"/>
        <v>191.37586486486489</v>
      </c>
      <c r="H35" s="67"/>
      <c r="I35" s="67"/>
      <c r="J35" s="67"/>
      <c r="K35" s="66"/>
      <c r="L35" s="67"/>
      <c r="M35" s="67"/>
      <c r="N35" s="67"/>
    </row>
    <row r="36" spans="1:14" s="121" customFormat="1" ht="30" customHeight="1" x14ac:dyDescent="0.25">
      <c r="A36" s="39">
        <v>323</v>
      </c>
      <c r="B36" s="40" t="s">
        <v>42</v>
      </c>
      <c r="C36" s="61">
        <f>SUM(C37:C45)</f>
        <v>628000</v>
      </c>
      <c r="D36" s="61">
        <f>SUM(D37:D45)</f>
        <v>628000</v>
      </c>
      <c r="E36" s="61">
        <f>SUM(E37:E45)</f>
        <v>308382.07</v>
      </c>
      <c r="F36" s="120">
        <f t="shared" si="0"/>
        <v>49.105425159235672</v>
      </c>
      <c r="H36" s="123"/>
      <c r="I36" s="122"/>
      <c r="J36" s="122"/>
      <c r="K36" s="66"/>
      <c r="L36" s="122"/>
      <c r="M36" s="122"/>
      <c r="N36" s="122"/>
    </row>
    <row r="37" spans="1:14" s="51" customFormat="1" ht="30" customHeight="1" x14ac:dyDescent="0.25">
      <c r="A37" s="39">
        <v>3231</v>
      </c>
      <c r="B37" s="40" t="s">
        <v>43</v>
      </c>
      <c r="C37" s="61">
        <f>'Izvršenje - po izvorima financi'!C55</f>
        <v>53000</v>
      </c>
      <c r="D37" s="61">
        <f>'Izvršenje - po izvorima financi'!D55</f>
        <v>53000</v>
      </c>
      <c r="E37" s="61">
        <f>'Izvršenje - po izvorima financi'!E55</f>
        <v>30973.19</v>
      </c>
      <c r="F37" s="120">
        <f t="shared" si="0"/>
        <v>58.439981132075467</v>
      </c>
      <c r="H37" s="67"/>
      <c r="I37" s="67"/>
      <c r="J37" s="67"/>
      <c r="K37" s="66"/>
      <c r="L37" s="67"/>
      <c r="M37" s="67"/>
      <c r="N37" s="67"/>
    </row>
    <row r="38" spans="1:14" s="51" customFormat="1" ht="30" customHeight="1" x14ac:dyDescent="0.25">
      <c r="A38" s="39">
        <v>3232</v>
      </c>
      <c r="B38" s="40" t="s">
        <v>44</v>
      </c>
      <c r="C38" s="61">
        <f>'Izvršenje - po izvorima financi'!C56+'Izvršenje - po izvorima financi'!C88</f>
        <v>135000</v>
      </c>
      <c r="D38" s="61">
        <f>'Izvršenje - po izvorima financi'!D56+'Izvršenje - po izvorima financi'!D88</f>
        <v>135000</v>
      </c>
      <c r="E38" s="61">
        <f>'Izvršenje - po izvorima financi'!E56+'Izvršenje - po izvorima financi'!E88</f>
        <v>58894.53</v>
      </c>
      <c r="F38" s="120">
        <f t="shared" si="0"/>
        <v>43.625577777777771</v>
      </c>
      <c r="H38" s="67"/>
      <c r="I38" s="67"/>
      <c r="J38" s="67"/>
      <c r="K38" s="66"/>
      <c r="L38" s="67"/>
      <c r="M38" s="67"/>
      <c r="N38" s="67"/>
    </row>
    <row r="39" spans="1:14" s="51" customFormat="1" ht="30" customHeight="1" x14ac:dyDescent="0.25">
      <c r="A39" s="39">
        <v>3233</v>
      </c>
      <c r="B39" s="40" t="s">
        <v>45</v>
      </c>
      <c r="C39" s="61">
        <f>'Izvršenje - po izvorima financi'!C57</f>
        <v>30000</v>
      </c>
      <c r="D39" s="61">
        <f>'Izvršenje - po izvorima financi'!D57</f>
        <v>30000</v>
      </c>
      <c r="E39" s="61">
        <f>'Izvršenje - po izvorima financi'!E57</f>
        <v>21844.25</v>
      </c>
      <c r="F39" s="120">
        <f t="shared" si="0"/>
        <v>72.814166666666665</v>
      </c>
      <c r="H39" s="67"/>
      <c r="I39" s="67"/>
      <c r="J39" s="67"/>
      <c r="K39" s="66"/>
      <c r="L39" s="67"/>
      <c r="M39" s="67"/>
      <c r="N39" s="67"/>
    </row>
    <row r="40" spans="1:14" s="51" customFormat="1" ht="30" customHeight="1" x14ac:dyDescent="0.25">
      <c r="A40" s="39">
        <v>3234</v>
      </c>
      <c r="B40" s="40" t="s">
        <v>104</v>
      </c>
      <c r="C40" s="61">
        <f>'Izvršenje - po izvorima financi'!C58</f>
        <v>60000</v>
      </c>
      <c r="D40" s="61">
        <f>'Izvršenje - po izvorima financi'!D58</f>
        <v>60000</v>
      </c>
      <c r="E40" s="61">
        <f>'Izvršenje - po izvorima financi'!E58</f>
        <v>41934.74</v>
      </c>
      <c r="F40" s="120">
        <f t="shared" si="0"/>
        <v>69.891233333333318</v>
      </c>
      <c r="H40" s="67"/>
      <c r="I40" s="67"/>
      <c r="J40" s="67"/>
      <c r="K40" s="66"/>
      <c r="L40" s="67"/>
      <c r="M40" s="67"/>
      <c r="N40" s="67"/>
    </row>
    <row r="41" spans="1:14" s="51" customFormat="1" ht="30" customHeight="1" x14ac:dyDescent="0.25">
      <c r="A41" s="39">
        <v>3235</v>
      </c>
      <c r="B41" s="40" t="s">
        <v>47</v>
      </c>
      <c r="C41" s="61">
        <f>'Izvršenje - po izvorima financi'!C59</f>
        <v>56000</v>
      </c>
      <c r="D41" s="61">
        <f>'Izvršenje - po izvorima financi'!D59</f>
        <v>56000</v>
      </c>
      <c r="E41" s="61">
        <f>'Izvršenje - po izvorima financi'!E59</f>
        <v>34794.76</v>
      </c>
      <c r="F41" s="120">
        <f t="shared" si="0"/>
        <v>62.133500000000005</v>
      </c>
      <c r="H41" s="67"/>
      <c r="I41" s="67"/>
      <c r="J41" s="67"/>
      <c r="K41" s="66"/>
      <c r="L41" s="67"/>
      <c r="M41" s="67"/>
      <c r="N41" s="67"/>
    </row>
    <row r="42" spans="1:14" s="51" customFormat="1" ht="30" customHeight="1" x14ac:dyDescent="0.25">
      <c r="A42" s="39">
        <v>3236</v>
      </c>
      <c r="B42" s="40" t="s">
        <v>70</v>
      </c>
      <c r="C42" s="61">
        <f>'Izvršenje - po izvorima financi'!C60</f>
        <v>43000</v>
      </c>
      <c r="D42" s="61">
        <f>'Izvršenje - po izvorima financi'!D60</f>
        <v>43000</v>
      </c>
      <c r="E42" s="61">
        <f>'Izvršenje - po izvorima financi'!E60</f>
        <v>2208.4899999999998</v>
      </c>
      <c r="F42" s="120">
        <f t="shared" si="0"/>
        <v>5.1360232558139529</v>
      </c>
      <c r="H42" s="67"/>
      <c r="I42" s="67"/>
      <c r="J42" s="67"/>
      <c r="K42" s="66"/>
      <c r="L42" s="67"/>
      <c r="M42" s="67"/>
      <c r="N42" s="67"/>
    </row>
    <row r="43" spans="1:14" s="51" customFormat="1" ht="30" customHeight="1" x14ac:dyDescent="0.25">
      <c r="A43" s="39">
        <v>3237</v>
      </c>
      <c r="B43" s="40" t="s">
        <v>48</v>
      </c>
      <c r="C43" s="61">
        <f>'Izvršenje - po izvorima financi'!C61</f>
        <v>50000</v>
      </c>
      <c r="D43" s="61">
        <f>'Izvršenje - po izvorima financi'!D61</f>
        <v>50000</v>
      </c>
      <c r="E43" s="61">
        <f>'Izvršenje - po izvorima financi'!E61</f>
        <v>33161.64</v>
      </c>
      <c r="F43" s="120">
        <f t="shared" si="0"/>
        <v>66.323279999999997</v>
      </c>
      <c r="H43" s="67"/>
      <c r="I43" s="67"/>
      <c r="J43" s="67"/>
      <c r="K43" s="66"/>
      <c r="L43" s="67"/>
      <c r="M43" s="67"/>
      <c r="N43" s="67"/>
    </row>
    <row r="44" spans="1:14" s="51" customFormat="1" ht="30" customHeight="1" x14ac:dyDescent="0.25">
      <c r="A44" s="39">
        <v>3238</v>
      </c>
      <c r="B44" s="40" t="s">
        <v>105</v>
      </c>
      <c r="C44" s="61">
        <f>'Izvršenje - po izvorima financi'!C62</f>
        <v>35000</v>
      </c>
      <c r="D44" s="61">
        <f>'Izvršenje - po izvorima financi'!D62</f>
        <v>35000</v>
      </c>
      <c r="E44" s="61">
        <f>'Izvršenje - po izvorima financi'!E62</f>
        <v>20315.259999999998</v>
      </c>
      <c r="F44" s="120">
        <f t="shared" si="0"/>
        <v>58.043599999999998</v>
      </c>
      <c r="H44" s="67"/>
      <c r="I44" s="67"/>
      <c r="J44" s="67"/>
      <c r="K44" s="66"/>
      <c r="L44" s="67"/>
      <c r="M44" s="67"/>
      <c r="N44" s="67"/>
    </row>
    <row r="45" spans="1:14" s="51" customFormat="1" ht="30" customHeight="1" x14ac:dyDescent="0.25">
      <c r="A45" s="39">
        <v>3239</v>
      </c>
      <c r="B45" s="40" t="s">
        <v>50</v>
      </c>
      <c r="C45" s="61">
        <f>'Izvršenje - po izvorima financi'!C63</f>
        <v>166000</v>
      </c>
      <c r="D45" s="61">
        <f>'Izvršenje - po izvorima financi'!D63</f>
        <v>166000</v>
      </c>
      <c r="E45" s="61">
        <f>'Izvršenje - po izvorima financi'!E63</f>
        <v>64255.21</v>
      </c>
      <c r="F45" s="120">
        <f t="shared" si="0"/>
        <v>38.707957831325302</v>
      </c>
      <c r="H45" s="67"/>
      <c r="I45" s="67"/>
      <c r="J45" s="67"/>
      <c r="K45" s="66"/>
      <c r="L45" s="67"/>
      <c r="M45" s="67"/>
      <c r="N45" s="67"/>
    </row>
    <row r="46" spans="1:14" s="51" customFormat="1" ht="30" customHeight="1" x14ac:dyDescent="0.25">
      <c r="A46" s="39">
        <v>324</v>
      </c>
      <c r="B46" s="40" t="s">
        <v>51</v>
      </c>
      <c r="C46" s="61">
        <f>C47</f>
        <v>0</v>
      </c>
      <c r="D46" s="61">
        <f>D47</f>
        <v>0</v>
      </c>
      <c r="E46" s="61">
        <f t="shared" ref="E46" si="6">E47</f>
        <v>0</v>
      </c>
      <c r="F46" s="120">
        <v>0</v>
      </c>
      <c r="H46" s="67"/>
      <c r="I46" s="67"/>
      <c r="J46" s="67"/>
      <c r="K46" s="66"/>
      <c r="L46" s="67"/>
      <c r="M46" s="67"/>
      <c r="N46" s="67"/>
    </row>
    <row r="47" spans="1:14" s="51" customFormat="1" ht="30" customHeight="1" x14ac:dyDescent="0.25">
      <c r="A47" s="39">
        <v>3241</v>
      </c>
      <c r="B47" s="40" t="s">
        <v>51</v>
      </c>
      <c r="C47" s="61">
        <f>'Izvršenje - po izvorima financi'!C65</f>
        <v>0</v>
      </c>
      <c r="D47" s="61">
        <f>'Izvršenje - po izvorima financi'!D65</f>
        <v>0</v>
      </c>
      <c r="E47" s="61">
        <f>'Izvršenje - po izvorima financi'!E65</f>
        <v>0</v>
      </c>
      <c r="F47" s="120">
        <v>0</v>
      </c>
      <c r="H47" s="67"/>
      <c r="I47" s="67"/>
      <c r="J47" s="67"/>
      <c r="K47" s="66"/>
      <c r="L47" s="67"/>
      <c r="M47" s="67"/>
      <c r="N47" s="67"/>
    </row>
    <row r="48" spans="1:14" s="121" customFormat="1" ht="30" customHeight="1" x14ac:dyDescent="0.25">
      <c r="A48" s="39">
        <v>329</v>
      </c>
      <c r="B48" s="40" t="s">
        <v>106</v>
      </c>
      <c r="C48" s="61">
        <f>SUM(C49:C55)</f>
        <v>215000</v>
      </c>
      <c r="D48" s="61">
        <f>SUM(D49:D55)</f>
        <v>215000</v>
      </c>
      <c r="E48" s="61">
        <f t="shared" ref="E48" si="7">SUM(E49:E55)</f>
        <v>87950.63</v>
      </c>
      <c r="F48" s="120">
        <f t="shared" si="0"/>
        <v>40.907269767441861</v>
      </c>
      <c r="H48" s="122"/>
      <c r="I48" s="122"/>
      <c r="J48" s="122"/>
      <c r="K48" s="66"/>
      <c r="L48" s="122"/>
      <c r="M48" s="122"/>
      <c r="N48" s="122"/>
    </row>
    <row r="49" spans="1:14" s="51" customFormat="1" ht="30" customHeight="1" x14ac:dyDescent="0.25">
      <c r="A49" s="39">
        <v>3291</v>
      </c>
      <c r="B49" s="40" t="s">
        <v>107</v>
      </c>
      <c r="C49" s="61">
        <f>'Izvršenje - po izvorima financi'!C67</f>
        <v>72000</v>
      </c>
      <c r="D49" s="61">
        <f>'Izvršenje - po izvorima financi'!D67</f>
        <v>72000</v>
      </c>
      <c r="E49" s="61">
        <f>'Izvršenje - po izvorima financi'!E67</f>
        <v>33612.01</v>
      </c>
      <c r="F49" s="120">
        <f t="shared" si="0"/>
        <v>46.683347222222224</v>
      </c>
      <c r="H49" s="67"/>
      <c r="I49" s="67"/>
      <c r="J49" s="67"/>
      <c r="K49" s="66"/>
      <c r="L49" s="67"/>
      <c r="M49" s="67"/>
      <c r="N49" s="67"/>
    </row>
    <row r="50" spans="1:14" s="51" customFormat="1" ht="30" customHeight="1" x14ac:dyDescent="0.25">
      <c r="A50" s="39">
        <v>3292</v>
      </c>
      <c r="B50" s="40" t="s">
        <v>54</v>
      </c>
      <c r="C50" s="61">
        <f>'Izvršenje - po izvorima financi'!C68</f>
        <v>79000</v>
      </c>
      <c r="D50" s="61">
        <f>'Izvršenje - po izvorima financi'!D68</f>
        <v>79000</v>
      </c>
      <c r="E50" s="61">
        <f>'Izvršenje - po izvorima financi'!E68</f>
        <v>32262.81</v>
      </c>
      <c r="F50" s="120">
        <f t="shared" si="0"/>
        <v>40.839000000000006</v>
      </c>
      <c r="H50" s="67"/>
      <c r="I50" s="67"/>
      <c r="J50" s="67"/>
      <c r="K50" s="66"/>
      <c r="L50" s="67"/>
      <c r="M50" s="67"/>
      <c r="N50" s="67"/>
    </row>
    <row r="51" spans="1:14" s="51" customFormat="1" ht="30" customHeight="1" x14ac:dyDescent="0.25">
      <c r="A51" s="39">
        <v>3293</v>
      </c>
      <c r="B51" s="40" t="s">
        <v>55</v>
      </c>
      <c r="C51" s="61">
        <f>'Izvršenje - po izvorima financi'!C69</f>
        <v>20000</v>
      </c>
      <c r="D51" s="61">
        <f>'Izvršenje - po izvorima financi'!D69</f>
        <v>20000</v>
      </c>
      <c r="E51" s="61">
        <f>'Izvršenje - po izvorima financi'!E69</f>
        <v>2203.2800000000002</v>
      </c>
      <c r="F51" s="120">
        <f t="shared" si="0"/>
        <v>11.016400000000001</v>
      </c>
      <c r="H51" s="67"/>
      <c r="I51" s="67"/>
      <c r="J51" s="67"/>
      <c r="K51" s="66"/>
      <c r="L51" s="67"/>
      <c r="M51" s="67"/>
      <c r="N51" s="67"/>
    </row>
    <row r="52" spans="1:14" s="51" customFormat="1" ht="30" customHeight="1" x14ac:dyDescent="0.25">
      <c r="A52" s="39">
        <v>3294</v>
      </c>
      <c r="B52" s="40" t="s">
        <v>56</v>
      </c>
      <c r="C52" s="61">
        <f>'Izvršenje - po izvorima financi'!C70</f>
        <v>2000</v>
      </c>
      <c r="D52" s="61">
        <f>'Izvršenje - po izvorima financi'!D70</f>
        <v>2000</v>
      </c>
      <c r="E52" s="61">
        <f>'Izvršenje - po izvorima financi'!E70</f>
        <v>0</v>
      </c>
      <c r="F52" s="120">
        <f t="shared" si="0"/>
        <v>0</v>
      </c>
      <c r="H52" s="67"/>
      <c r="I52" s="67"/>
      <c r="J52" s="67"/>
      <c r="K52" s="66"/>
      <c r="L52" s="67"/>
      <c r="M52" s="67"/>
      <c r="N52" s="67"/>
    </row>
    <row r="53" spans="1:14" s="51" customFormat="1" ht="30" customHeight="1" x14ac:dyDescent="0.25">
      <c r="A53" s="39">
        <v>3295</v>
      </c>
      <c r="B53" s="40" t="s">
        <v>57</v>
      </c>
      <c r="C53" s="61">
        <f>'Izvršenje - po izvorima financi'!C71</f>
        <v>38000</v>
      </c>
      <c r="D53" s="61">
        <f>'Izvršenje - po izvorima financi'!D71</f>
        <v>38000</v>
      </c>
      <c r="E53" s="61">
        <f>'Izvršenje - po izvorima financi'!E71</f>
        <v>18122.53</v>
      </c>
      <c r="F53" s="120">
        <f t="shared" si="0"/>
        <v>47.690868421052627</v>
      </c>
      <c r="H53" s="67"/>
      <c r="I53" s="67"/>
      <c r="J53" s="67"/>
      <c r="K53" s="66"/>
      <c r="L53" s="67"/>
      <c r="M53" s="67"/>
      <c r="N53" s="67"/>
    </row>
    <row r="54" spans="1:14" s="51" customFormat="1" ht="30" customHeight="1" x14ac:dyDescent="0.25">
      <c r="A54" s="39">
        <v>3296</v>
      </c>
      <c r="B54" s="40" t="s">
        <v>122</v>
      </c>
      <c r="C54" s="61">
        <f>'Izvršenje - po izvorima financi'!C72</f>
        <v>1000</v>
      </c>
      <c r="D54" s="61">
        <f>'Izvršenje - po izvorima financi'!D72</f>
        <v>1000</v>
      </c>
      <c r="E54" s="61">
        <f>'Izvršenje - po izvorima financi'!E72</f>
        <v>289</v>
      </c>
      <c r="F54" s="120">
        <f t="shared" si="0"/>
        <v>28.9</v>
      </c>
      <c r="H54" s="67"/>
      <c r="I54" s="67"/>
      <c r="J54" s="67"/>
      <c r="K54" s="66"/>
      <c r="L54" s="67"/>
      <c r="M54" s="67"/>
      <c r="N54" s="67"/>
    </row>
    <row r="55" spans="1:14" s="51" customFormat="1" ht="30" customHeight="1" x14ac:dyDescent="0.25">
      <c r="A55" s="39">
        <v>3299</v>
      </c>
      <c r="B55" s="40" t="s">
        <v>108</v>
      </c>
      <c r="C55" s="61">
        <f>'Izvršenje - po izvorima financi'!C73</f>
        <v>3000</v>
      </c>
      <c r="D55" s="61">
        <f>'Izvršenje - po izvorima financi'!D73</f>
        <v>3000</v>
      </c>
      <c r="E55" s="61">
        <f>'Izvršenje - po izvorima financi'!E73</f>
        <v>1461</v>
      </c>
      <c r="F55" s="120">
        <f t="shared" si="0"/>
        <v>48.699999999999996</v>
      </c>
      <c r="H55" s="67"/>
      <c r="I55" s="67"/>
      <c r="J55" s="67"/>
      <c r="K55" s="66"/>
      <c r="L55" s="67"/>
      <c r="M55" s="67"/>
      <c r="N55" s="67"/>
    </row>
    <row r="56" spans="1:14" s="121" customFormat="1" ht="30" customHeight="1" x14ac:dyDescent="0.25">
      <c r="A56" s="39">
        <v>34</v>
      </c>
      <c r="B56" s="40" t="s">
        <v>58</v>
      </c>
      <c r="C56" s="61">
        <f>C57</f>
        <v>7000</v>
      </c>
      <c r="D56" s="61">
        <f>D57</f>
        <v>7000</v>
      </c>
      <c r="E56" s="61">
        <f t="shared" ref="E56" si="8">E57</f>
        <v>613.45000000000005</v>
      </c>
      <c r="F56" s="120">
        <f t="shared" si="0"/>
        <v>8.7635714285714297</v>
      </c>
      <c r="H56" s="122"/>
      <c r="I56" s="122"/>
      <c r="J56" s="122"/>
      <c r="K56" s="66"/>
      <c r="L56" s="122"/>
      <c r="M56" s="122"/>
      <c r="N56" s="122"/>
    </row>
    <row r="57" spans="1:14" s="51" customFormat="1" ht="30" customHeight="1" x14ac:dyDescent="0.25">
      <c r="A57" s="39">
        <v>343</v>
      </c>
      <c r="B57" s="40" t="s">
        <v>59</v>
      </c>
      <c r="C57" s="61">
        <f>SUM(C58:C60)</f>
        <v>7000</v>
      </c>
      <c r="D57" s="61">
        <f>SUM(D58:D60)</f>
        <v>7000</v>
      </c>
      <c r="E57" s="61">
        <f t="shared" ref="E57" si="9">SUM(E58:E60)</f>
        <v>613.45000000000005</v>
      </c>
      <c r="F57" s="120">
        <f t="shared" si="0"/>
        <v>8.7635714285714297</v>
      </c>
      <c r="H57" s="67"/>
      <c r="I57" s="67"/>
      <c r="J57" s="67"/>
      <c r="K57" s="66"/>
      <c r="L57" s="67"/>
      <c r="M57" s="67"/>
      <c r="N57" s="67"/>
    </row>
    <row r="58" spans="1:14" s="51" customFormat="1" ht="30" customHeight="1" x14ac:dyDescent="0.25">
      <c r="A58" s="39">
        <v>3431</v>
      </c>
      <c r="B58" s="40" t="s">
        <v>60</v>
      </c>
      <c r="C58" s="61">
        <f>'Izvršenje - po izvorima financi'!C22+'Izvršenje - po izvorima financi'!C76</f>
        <v>5000</v>
      </c>
      <c r="D58" s="61">
        <f>'Izvršenje - po izvorima financi'!D22+'Izvršenje - po izvorima financi'!D76</f>
        <v>5000</v>
      </c>
      <c r="E58" s="61">
        <f>'Izvršenje - po izvorima financi'!E22+'Izvršenje - po izvorima financi'!E76</f>
        <v>596.88</v>
      </c>
      <c r="F58" s="120">
        <f t="shared" si="0"/>
        <v>11.9376</v>
      </c>
      <c r="H58" s="67"/>
      <c r="I58" s="67"/>
      <c r="J58" s="67"/>
      <c r="K58" s="66"/>
      <c r="L58" s="67"/>
      <c r="M58" s="67"/>
      <c r="N58" s="67"/>
    </row>
    <row r="59" spans="1:14" s="51" customFormat="1" ht="30" customHeight="1" x14ac:dyDescent="0.25">
      <c r="A59" s="39">
        <v>3432</v>
      </c>
      <c r="B59" s="40" t="s">
        <v>140</v>
      </c>
      <c r="C59" s="61">
        <f>'Izvršenje - po izvorima financi'!C77</f>
        <v>1000</v>
      </c>
      <c r="D59" s="61">
        <f>'Izvršenje - po izvorima financi'!D77</f>
        <v>1000</v>
      </c>
      <c r="E59" s="61">
        <f>'Izvršenje - po izvorima financi'!E77</f>
        <v>0.75</v>
      </c>
      <c r="F59" s="120">
        <f t="shared" si="0"/>
        <v>7.4999999999999997E-2</v>
      </c>
      <c r="H59" s="67"/>
      <c r="I59" s="67"/>
      <c r="J59" s="67"/>
      <c r="K59" s="66"/>
      <c r="L59" s="67"/>
      <c r="M59" s="67"/>
      <c r="N59" s="67"/>
    </row>
    <row r="60" spans="1:14" s="51" customFormat="1" ht="30" customHeight="1" x14ac:dyDescent="0.25">
      <c r="A60" s="39">
        <v>3433</v>
      </c>
      <c r="B60" s="40" t="s">
        <v>109</v>
      </c>
      <c r="C60" s="61">
        <f>'Izvršenje - po izvorima financi'!C78</f>
        <v>1000</v>
      </c>
      <c r="D60" s="61">
        <f>'Izvršenje - po izvorima financi'!D78</f>
        <v>1000</v>
      </c>
      <c r="E60" s="61">
        <f>'Izvršenje - po izvorima financi'!E78</f>
        <v>15.82</v>
      </c>
      <c r="F60" s="120">
        <f t="shared" si="0"/>
        <v>1.5820000000000001</v>
      </c>
      <c r="H60" s="67"/>
      <c r="I60" s="67"/>
      <c r="J60" s="67"/>
      <c r="K60" s="66"/>
      <c r="L60" s="67"/>
      <c r="M60" s="67"/>
      <c r="N60" s="67"/>
    </row>
    <row r="61" spans="1:14" s="51" customFormat="1" ht="30" customHeight="1" x14ac:dyDescent="0.25">
      <c r="A61" s="39">
        <v>38</v>
      </c>
      <c r="B61" s="40" t="s">
        <v>125</v>
      </c>
      <c r="C61" s="61">
        <f>C62</f>
        <v>0</v>
      </c>
      <c r="D61" s="61">
        <f>D62</f>
        <v>0</v>
      </c>
      <c r="E61" s="61">
        <v>0</v>
      </c>
      <c r="F61" s="120">
        <v>0</v>
      </c>
      <c r="H61" s="67"/>
      <c r="I61" s="67"/>
      <c r="J61" s="67"/>
      <c r="K61" s="66"/>
      <c r="L61" s="67"/>
      <c r="M61" s="67"/>
      <c r="N61" s="67"/>
    </row>
    <row r="62" spans="1:14" s="51" customFormat="1" ht="30" customHeight="1" x14ac:dyDescent="0.25">
      <c r="A62" s="39">
        <v>381</v>
      </c>
      <c r="B62" s="40" t="s">
        <v>126</v>
      </c>
      <c r="C62" s="61">
        <f>C63</f>
        <v>0</v>
      </c>
      <c r="D62" s="61">
        <f>D63</f>
        <v>0</v>
      </c>
      <c r="E62" s="61">
        <v>0</v>
      </c>
      <c r="F62" s="120">
        <v>0</v>
      </c>
      <c r="H62" s="67"/>
      <c r="I62" s="67"/>
      <c r="J62" s="67"/>
      <c r="K62" s="66"/>
      <c r="L62" s="67"/>
      <c r="M62" s="67"/>
      <c r="N62" s="67"/>
    </row>
    <row r="63" spans="1:14" s="51" customFormat="1" ht="30" customHeight="1" x14ac:dyDescent="0.25">
      <c r="A63" s="39">
        <v>3811</v>
      </c>
      <c r="B63" s="40" t="s">
        <v>127</v>
      </c>
      <c r="C63" s="61">
        <f>'Izvršenje - po izvorima financi'!C25</f>
        <v>0</v>
      </c>
      <c r="D63" s="61">
        <f>'Izvršenje - po izvorima financi'!D25</f>
        <v>0</v>
      </c>
      <c r="E63" s="61">
        <f>'Izvršenje - po izvorima financi'!E25</f>
        <v>0</v>
      </c>
      <c r="F63" s="120">
        <v>0</v>
      </c>
      <c r="H63" s="67"/>
      <c r="I63" s="67"/>
      <c r="J63" s="67"/>
      <c r="K63" s="66"/>
      <c r="L63" s="67"/>
      <c r="M63" s="67"/>
      <c r="N63" s="67"/>
    </row>
    <row r="64" spans="1:14" s="51" customFormat="1" ht="30" customHeight="1" x14ac:dyDescent="0.25">
      <c r="B64" s="83"/>
      <c r="H64" s="67"/>
      <c r="I64" s="67"/>
      <c r="J64" s="67"/>
      <c r="K64" s="67"/>
      <c r="L64" s="67"/>
      <c r="M64" s="67"/>
      <c r="N64" s="67"/>
    </row>
    <row r="65" spans="1:14" s="51" customFormat="1" ht="30" customHeight="1" x14ac:dyDescent="0.25">
      <c r="A65" s="170" t="s">
        <v>149</v>
      </c>
      <c r="B65" s="171"/>
      <c r="C65" s="171"/>
      <c r="D65" s="171"/>
      <c r="E65" s="171"/>
      <c r="F65" s="172"/>
      <c r="H65" s="67"/>
      <c r="I65" s="67"/>
      <c r="J65" s="67"/>
      <c r="K65" s="67"/>
      <c r="L65" s="67"/>
      <c r="M65" s="67"/>
      <c r="N65" s="67"/>
    </row>
    <row r="66" spans="1:14" s="51" customFormat="1" ht="30" customHeight="1" x14ac:dyDescent="0.25">
      <c r="B66" s="83"/>
      <c r="H66" s="67"/>
      <c r="I66" s="67"/>
      <c r="J66" s="67"/>
      <c r="K66" s="67"/>
      <c r="L66" s="67"/>
      <c r="M66" s="67"/>
      <c r="N66" s="67"/>
    </row>
    <row r="67" spans="1:14" s="51" customFormat="1" ht="30" customHeight="1" x14ac:dyDescent="0.25">
      <c r="A67" s="32" t="s">
        <v>0</v>
      </c>
      <c r="B67" s="32" t="s">
        <v>1</v>
      </c>
      <c r="C67" s="32" t="s">
        <v>138</v>
      </c>
      <c r="D67" s="32" t="s">
        <v>139</v>
      </c>
      <c r="E67" s="32" t="s">
        <v>2</v>
      </c>
      <c r="F67" s="32" t="s">
        <v>3</v>
      </c>
      <c r="H67" s="67"/>
      <c r="I67" s="67"/>
      <c r="J67" s="67"/>
      <c r="K67" s="67"/>
      <c r="L67" s="67"/>
      <c r="M67" s="67"/>
      <c r="N67" s="67"/>
    </row>
    <row r="68" spans="1:14" s="51" customFormat="1" ht="30" customHeight="1" x14ac:dyDescent="0.25">
      <c r="A68" s="42">
        <v>3</v>
      </c>
      <c r="B68" s="43" t="s">
        <v>21</v>
      </c>
      <c r="C68" s="38">
        <f>C69+C76</f>
        <v>70000</v>
      </c>
      <c r="D68" s="38">
        <f>D69+D76</f>
        <v>70000</v>
      </c>
      <c r="E68" s="38">
        <f>E69+E76</f>
        <v>15208.779999999999</v>
      </c>
      <c r="F68" s="44">
        <f>E68/D68*100</f>
        <v>21.72682857142857</v>
      </c>
      <c r="H68" s="67"/>
      <c r="I68" s="67"/>
      <c r="J68" s="67"/>
      <c r="K68" s="67"/>
      <c r="L68" s="67"/>
      <c r="M68" s="67"/>
      <c r="N68" s="67"/>
    </row>
    <row r="69" spans="1:14" s="51" customFormat="1" ht="30" customHeight="1" x14ac:dyDescent="0.25">
      <c r="A69" s="39">
        <v>31</v>
      </c>
      <c r="B69" s="40" t="s">
        <v>22</v>
      </c>
      <c r="C69" s="61">
        <f>C73+C70</f>
        <v>66000</v>
      </c>
      <c r="D69" s="61">
        <f>D73+D70</f>
        <v>66000</v>
      </c>
      <c r="E69" s="61">
        <f>E70+E73</f>
        <v>15208.779999999999</v>
      </c>
      <c r="F69" s="41">
        <f t="shared" ref="F69:F78" si="10">E69/D69*100</f>
        <v>23.043606060606059</v>
      </c>
      <c r="H69" s="67"/>
      <c r="I69" s="67"/>
      <c r="J69" s="67"/>
      <c r="K69" s="67"/>
      <c r="L69" s="67"/>
      <c r="M69" s="67"/>
      <c r="N69" s="67"/>
    </row>
    <row r="70" spans="1:14" s="51" customFormat="1" ht="30" customHeight="1" x14ac:dyDescent="0.25">
      <c r="A70" s="39">
        <v>311</v>
      </c>
      <c r="B70" s="40" t="s">
        <v>98</v>
      </c>
      <c r="C70" s="61">
        <f>C71+C72</f>
        <v>56000</v>
      </c>
      <c r="D70" s="61">
        <f t="shared" ref="D70:E70" si="11">D71+D72</f>
        <v>56000</v>
      </c>
      <c r="E70" s="61">
        <f t="shared" si="11"/>
        <v>13360.279999999999</v>
      </c>
      <c r="F70" s="41">
        <f t="shared" si="10"/>
        <v>23.857642857142856</v>
      </c>
      <c r="H70" s="67"/>
      <c r="I70" s="67"/>
      <c r="J70" s="67"/>
      <c r="K70" s="67"/>
      <c r="L70" s="67"/>
      <c r="M70" s="67"/>
      <c r="N70" s="67"/>
    </row>
    <row r="71" spans="1:14" s="51" customFormat="1" ht="30" customHeight="1" x14ac:dyDescent="0.25">
      <c r="A71" s="39">
        <v>3113</v>
      </c>
      <c r="B71" s="40" t="s">
        <v>25</v>
      </c>
      <c r="C71" s="61">
        <f>'Izvršenje - po izvorima financi'!C97</f>
        <v>54000</v>
      </c>
      <c r="D71" s="61">
        <f>'Izvršenje - po izvorima financi'!D97</f>
        <v>54000</v>
      </c>
      <c r="E71" s="61">
        <f>'Izvršenje - po izvorima financi'!E97</f>
        <v>11202.99</v>
      </c>
      <c r="F71" s="41">
        <f t="shared" si="10"/>
        <v>20.746277777777777</v>
      </c>
      <c r="H71" s="67"/>
      <c r="I71" s="67"/>
      <c r="J71" s="67"/>
      <c r="K71" s="67"/>
      <c r="L71" s="67"/>
      <c r="M71" s="67"/>
      <c r="N71" s="67"/>
    </row>
    <row r="72" spans="1:14" s="51" customFormat="1" ht="30" customHeight="1" x14ac:dyDescent="0.25">
      <c r="A72" s="39">
        <v>3114</v>
      </c>
      <c r="B72" s="40" t="s">
        <v>182</v>
      </c>
      <c r="C72" s="61">
        <f>'Izvršenje - po izvorima financi'!C98</f>
        <v>2000</v>
      </c>
      <c r="D72" s="61">
        <f>'Izvršenje - po izvorima financi'!D98</f>
        <v>2000</v>
      </c>
      <c r="E72" s="61">
        <f>'Izvršenje - po izvorima financi'!E98</f>
        <v>2157.29</v>
      </c>
      <c r="F72" s="41">
        <f t="shared" si="10"/>
        <v>107.86450000000001</v>
      </c>
      <c r="H72" s="67"/>
      <c r="I72" s="67"/>
      <c r="J72" s="67"/>
      <c r="K72" s="67"/>
      <c r="L72" s="67"/>
      <c r="M72" s="67"/>
      <c r="N72" s="67"/>
    </row>
    <row r="73" spans="1:14" s="51" customFormat="1" ht="30" customHeight="1" x14ac:dyDescent="0.25">
      <c r="A73" s="39">
        <v>313</v>
      </c>
      <c r="B73" s="40" t="s">
        <v>99</v>
      </c>
      <c r="C73" s="61">
        <f>C74+C75</f>
        <v>10000</v>
      </c>
      <c r="D73" s="61">
        <f>D74+D75</f>
        <v>10000</v>
      </c>
      <c r="E73" s="61">
        <f>E74</f>
        <v>1848.5</v>
      </c>
      <c r="F73" s="41">
        <f t="shared" si="10"/>
        <v>18.484999999999999</v>
      </c>
      <c r="G73" s="56"/>
      <c r="H73" s="66"/>
      <c r="I73" s="66"/>
      <c r="J73" s="67"/>
      <c r="K73" s="67"/>
      <c r="L73" s="67"/>
      <c r="M73" s="67"/>
      <c r="N73" s="67"/>
    </row>
    <row r="74" spans="1:14" s="51" customFormat="1" ht="30" customHeight="1" x14ac:dyDescent="0.25">
      <c r="A74" s="39">
        <v>3132</v>
      </c>
      <c r="B74" s="40" t="s">
        <v>29</v>
      </c>
      <c r="C74" s="61">
        <f>'Izvršenje - po izvorima financi'!C100</f>
        <v>10000</v>
      </c>
      <c r="D74" s="61">
        <f>'Izvršenje - po izvorima financi'!D100</f>
        <v>10000</v>
      </c>
      <c r="E74" s="61">
        <f>'Izvršenje - po izvorima financi'!E100</f>
        <v>1848.5</v>
      </c>
      <c r="F74" s="41">
        <f t="shared" si="10"/>
        <v>18.484999999999999</v>
      </c>
      <c r="H74" s="67"/>
      <c r="I74" s="67"/>
      <c r="J74" s="67"/>
      <c r="K74" s="67"/>
      <c r="L74" s="67"/>
      <c r="M74" s="67"/>
      <c r="N74" s="67"/>
    </row>
    <row r="75" spans="1:14" s="51" customFormat="1" ht="30" customHeight="1" x14ac:dyDescent="0.25">
      <c r="A75" s="39">
        <v>3133</v>
      </c>
      <c r="B75" s="40" t="s">
        <v>100</v>
      </c>
      <c r="C75" s="61">
        <f>'Izvršenje - po izvorima financi'!C101</f>
        <v>0</v>
      </c>
      <c r="D75" s="61">
        <f>'Izvršenje - po izvorima financi'!D101</f>
        <v>0</v>
      </c>
      <c r="E75" s="61">
        <f>'Izvršenje - po izvorima financi'!E101</f>
        <v>0</v>
      </c>
      <c r="F75" s="41">
        <v>0</v>
      </c>
      <c r="H75" s="67"/>
      <c r="I75" s="67"/>
      <c r="J75" s="67"/>
      <c r="K75" s="67"/>
      <c r="L75" s="67"/>
      <c r="M75" s="67"/>
      <c r="N75" s="67"/>
    </row>
    <row r="76" spans="1:14" s="51" customFormat="1" ht="30" customHeight="1" x14ac:dyDescent="0.25">
      <c r="A76" s="39">
        <v>32</v>
      </c>
      <c r="B76" s="40" t="s">
        <v>31</v>
      </c>
      <c r="C76" s="61">
        <f>C77</f>
        <v>4000</v>
      </c>
      <c r="D76" s="61">
        <f>D77</f>
        <v>4000</v>
      </c>
      <c r="E76" s="61">
        <v>0</v>
      </c>
      <c r="F76" s="41">
        <f t="shared" si="10"/>
        <v>0</v>
      </c>
      <c r="H76" s="67"/>
      <c r="I76" s="67"/>
      <c r="J76" s="67"/>
      <c r="K76" s="67"/>
      <c r="L76" s="67"/>
      <c r="M76" s="67"/>
      <c r="N76" s="67"/>
    </row>
    <row r="77" spans="1:14" s="51" customFormat="1" ht="30" customHeight="1" x14ac:dyDescent="0.25">
      <c r="A77" s="39">
        <v>321</v>
      </c>
      <c r="B77" s="40" t="s">
        <v>32</v>
      </c>
      <c r="C77" s="61">
        <f>C78</f>
        <v>4000</v>
      </c>
      <c r="D77" s="61">
        <f>D78</f>
        <v>4000</v>
      </c>
      <c r="E77" s="61">
        <v>0</v>
      </c>
      <c r="F77" s="41">
        <f t="shared" si="10"/>
        <v>0</v>
      </c>
      <c r="H77" s="67"/>
      <c r="I77" s="67"/>
      <c r="J77" s="67"/>
      <c r="K77" s="67"/>
      <c r="L77" s="67"/>
      <c r="M77" s="67"/>
      <c r="N77" s="67"/>
    </row>
    <row r="78" spans="1:14" s="51" customFormat="1" ht="30" customHeight="1" x14ac:dyDescent="0.25">
      <c r="A78" s="39">
        <v>3211</v>
      </c>
      <c r="B78" s="40" t="s">
        <v>33</v>
      </c>
      <c r="C78" s="61">
        <f>'Izvršenje - po izvorima financi'!C104</f>
        <v>4000</v>
      </c>
      <c r="D78" s="61">
        <f>'Izvršenje - po izvorima financi'!D104</f>
        <v>4000</v>
      </c>
      <c r="E78" s="61">
        <f>'Izvršenje - po izvorima financi'!E104</f>
        <v>0</v>
      </c>
      <c r="F78" s="41">
        <f t="shared" si="10"/>
        <v>0</v>
      </c>
      <c r="H78" s="67"/>
      <c r="I78" s="67"/>
      <c r="J78" s="67"/>
      <c r="K78" s="67"/>
      <c r="L78" s="67"/>
      <c r="M78" s="67"/>
      <c r="N78" s="67"/>
    </row>
    <row r="79" spans="1:14" s="51" customFormat="1" ht="30" customHeight="1" x14ac:dyDescent="0.25">
      <c r="A79" s="52"/>
      <c r="B79" s="124"/>
      <c r="C79" s="52"/>
      <c r="D79" s="52"/>
      <c r="E79" s="52"/>
      <c r="F79" s="52"/>
      <c r="H79" s="67"/>
      <c r="I79" s="67"/>
      <c r="J79" s="67"/>
      <c r="K79" s="67"/>
      <c r="L79" s="67"/>
      <c r="M79" s="67"/>
      <c r="N79" s="67"/>
    </row>
    <row r="80" spans="1:14" s="125" customFormat="1" ht="30" customHeight="1" x14ac:dyDescent="0.25">
      <c r="A80" s="173" t="s">
        <v>152</v>
      </c>
      <c r="B80" s="174"/>
      <c r="C80" s="174"/>
      <c r="D80" s="174"/>
      <c r="E80" s="174"/>
      <c r="F80" s="175"/>
      <c r="H80" s="126"/>
      <c r="I80" s="126"/>
      <c r="J80" s="126"/>
      <c r="K80" s="126"/>
      <c r="L80" s="126"/>
      <c r="M80" s="126"/>
      <c r="N80" s="126"/>
    </row>
    <row r="81" spans="1:14" s="51" customFormat="1" ht="30" customHeight="1" x14ac:dyDescent="0.25">
      <c r="A81" s="53"/>
      <c r="B81" s="53"/>
      <c r="C81" s="53"/>
      <c r="D81" s="53"/>
      <c r="E81" s="53"/>
      <c r="F81" s="53"/>
      <c r="H81" s="67"/>
      <c r="I81" s="67"/>
      <c r="J81" s="67"/>
      <c r="K81" s="67"/>
      <c r="L81" s="67"/>
      <c r="M81" s="67"/>
      <c r="N81" s="67"/>
    </row>
    <row r="82" spans="1:14" s="51" customFormat="1" ht="30" customHeight="1" x14ac:dyDescent="0.25">
      <c r="A82" s="54" t="s">
        <v>0</v>
      </c>
      <c r="B82" s="54" t="s">
        <v>1</v>
      </c>
      <c r="C82" s="54" t="s">
        <v>138</v>
      </c>
      <c r="D82" s="54" t="s">
        <v>139</v>
      </c>
      <c r="E82" s="54" t="s">
        <v>2</v>
      </c>
      <c r="F82" s="54" t="s">
        <v>3</v>
      </c>
      <c r="H82" s="67"/>
      <c r="I82" s="67"/>
      <c r="J82" s="67"/>
      <c r="K82" s="67"/>
      <c r="L82" s="67"/>
      <c r="M82" s="67"/>
      <c r="N82" s="67"/>
    </row>
    <row r="83" spans="1:14" s="51" customFormat="1" ht="30" customHeight="1" x14ac:dyDescent="0.25">
      <c r="A83" s="42">
        <v>3</v>
      </c>
      <c r="B83" s="43" t="s">
        <v>21</v>
      </c>
      <c r="C83" s="38">
        <f>C84+C94</f>
        <v>7721000</v>
      </c>
      <c r="D83" s="38">
        <f t="shared" ref="D83" si="12">D84+D94</f>
        <v>7721000</v>
      </c>
      <c r="E83" s="38">
        <f>E84+E94</f>
        <v>3125207.26</v>
      </c>
      <c r="F83" s="44">
        <f>E83/D83*100</f>
        <v>40.476716228467815</v>
      </c>
      <c r="H83" s="119"/>
      <c r="I83" s="67"/>
      <c r="J83" s="67"/>
      <c r="K83" s="65"/>
      <c r="L83" s="67"/>
      <c r="M83" s="67"/>
      <c r="N83" s="67"/>
    </row>
    <row r="84" spans="1:14" s="51" customFormat="1" ht="30" customHeight="1" x14ac:dyDescent="0.25">
      <c r="A84" s="39">
        <v>31</v>
      </c>
      <c r="B84" s="40" t="s">
        <v>22</v>
      </c>
      <c r="C84" s="61">
        <f>C85+C89+C91</f>
        <v>5860000</v>
      </c>
      <c r="D84" s="61">
        <f>D85+D89+D91</f>
        <v>5860000</v>
      </c>
      <c r="E84" s="61">
        <f>E85+E89+E91</f>
        <v>2348523.21</v>
      </c>
      <c r="F84" s="41">
        <f>E84/D84*100</f>
        <v>40.077187883959041</v>
      </c>
      <c r="H84" s="67"/>
      <c r="I84" s="67"/>
      <c r="J84" s="67"/>
      <c r="K84" s="66"/>
      <c r="L84" s="67"/>
      <c r="M84" s="67"/>
      <c r="N84" s="67"/>
    </row>
    <row r="85" spans="1:14" s="51" customFormat="1" ht="30" customHeight="1" x14ac:dyDescent="0.25">
      <c r="A85" s="39">
        <v>311</v>
      </c>
      <c r="B85" s="40" t="s">
        <v>98</v>
      </c>
      <c r="C85" s="61">
        <f>C86+C87+C88</f>
        <v>5230000</v>
      </c>
      <c r="D85" s="61">
        <f>SUM(D86:D88)</f>
        <v>5230000</v>
      </c>
      <c r="E85" s="61">
        <f>E86+E87+E88</f>
        <v>2019153.7200000002</v>
      </c>
      <c r="F85" s="41">
        <f t="shared" ref="F85:F117" si="13">E85/D85*100</f>
        <v>38.607145697896755</v>
      </c>
      <c r="H85" s="67"/>
      <c r="I85" s="67"/>
      <c r="J85" s="67"/>
      <c r="K85" s="66"/>
      <c r="L85" s="67"/>
      <c r="M85" s="67"/>
      <c r="N85" s="67"/>
    </row>
    <row r="86" spans="1:14" s="51" customFormat="1" ht="30" customHeight="1" x14ac:dyDescent="0.25">
      <c r="A86" s="39">
        <v>3111</v>
      </c>
      <c r="B86" s="40" t="s">
        <v>24</v>
      </c>
      <c r="C86" s="61">
        <f>'Izvršenje - po izvorima financi'!C113</f>
        <v>4400000</v>
      </c>
      <c r="D86" s="61">
        <f>'Izvršenje - po izvorima financi'!D113</f>
        <v>4400000</v>
      </c>
      <c r="E86" s="61">
        <f>'Izvršenje - po izvorima financi'!E113</f>
        <v>1617089.35</v>
      </c>
      <c r="F86" s="41">
        <f t="shared" si="13"/>
        <v>36.752030681818184</v>
      </c>
      <c r="H86" s="67"/>
      <c r="I86" s="67"/>
      <c r="J86" s="67"/>
      <c r="K86" s="66"/>
      <c r="L86" s="67"/>
      <c r="M86" s="67"/>
      <c r="N86" s="67"/>
    </row>
    <row r="87" spans="1:14" s="51" customFormat="1" ht="30" customHeight="1" x14ac:dyDescent="0.25">
      <c r="A87" s="39">
        <v>3113</v>
      </c>
      <c r="B87" s="40" t="s">
        <v>25</v>
      </c>
      <c r="C87" s="61">
        <f>'Izvršenje - po izvorima financi'!C114</f>
        <v>80000</v>
      </c>
      <c r="D87" s="61">
        <f>'Izvršenje - po izvorima financi'!D114</f>
        <v>80000</v>
      </c>
      <c r="E87" s="61">
        <f>'Izvršenje - po izvorima financi'!E114</f>
        <v>42406.74</v>
      </c>
      <c r="F87" s="41">
        <f t="shared" si="13"/>
        <v>53.008424999999995</v>
      </c>
      <c r="H87" s="67"/>
      <c r="I87" s="67"/>
      <c r="J87" s="67"/>
      <c r="K87" s="66"/>
      <c r="L87" s="67"/>
      <c r="M87" s="67"/>
      <c r="N87" s="67"/>
    </row>
    <row r="88" spans="1:14" s="51" customFormat="1" ht="30" customHeight="1" x14ac:dyDescent="0.25">
      <c r="A88" s="39">
        <v>3114</v>
      </c>
      <c r="B88" s="40" t="s">
        <v>26</v>
      </c>
      <c r="C88" s="61">
        <f>'Izvršenje - po izvorima financi'!C115</f>
        <v>750000</v>
      </c>
      <c r="D88" s="61">
        <f>'Izvršenje - po izvorima financi'!D115</f>
        <v>750000</v>
      </c>
      <c r="E88" s="61">
        <f>'Izvršenje - po izvorima financi'!E115</f>
        <v>359657.63</v>
      </c>
      <c r="F88" s="41">
        <f t="shared" si="13"/>
        <v>47.95435066666667</v>
      </c>
      <c r="H88" s="67"/>
      <c r="I88" s="67"/>
      <c r="J88" s="67"/>
      <c r="K88" s="66"/>
      <c r="L88" s="67"/>
      <c r="M88" s="67"/>
      <c r="N88" s="67"/>
    </row>
    <row r="89" spans="1:14" s="51" customFormat="1" ht="30" customHeight="1" x14ac:dyDescent="0.25">
      <c r="A89" s="39">
        <v>312</v>
      </c>
      <c r="B89" s="40" t="s">
        <v>27</v>
      </c>
      <c r="C89" s="61">
        <f>C90</f>
        <v>170000</v>
      </c>
      <c r="D89" s="61">
        <f>D90</f>
        <v>170000</v>
      </c>
      <c r="E89" s="61">
        <f t="shared" ref="E89" si="14">E90</f>
        <v>94372.5</v>
      </c>
      <c r="F89" s="41">
        <f t="shared" si="13"/>
        <v>55.513235294117649</v>
      </c>
      <c r="H89" s="67"/>
      <c r="I89" s="67"/>
      <c r="J89" s="67"/>
      <c r="K89" s="66"/>
      <c r="L89" s="67"/>
      <c r="M89" s="67"/>
      <c r="N89" s="67"/>
    </row>
    <row r="90" spans="1:14" s="51" customFormat="1" ht="30" customHeight="1" x14ac:dyDescent="0.25">
      <c r="A90" s="39">
        <v>3121</v>
      </c>
      <c r="B90" s="40" t="s">
        <v>27</v>
      </c>
      <c r="C90" s="61">
        <f>'Izvršenje - po izvorima financi'!C117</f>
        <v>170000</v>
      </c>
      <c r="D90" s="61">
        <f>'Izvršenje - po izvorima financi'!D117</f>
        <v>170000</v>
      </c>
      <c r="E90" s="61">
        <f>'Izvršenje - po izvorima financi'!E117</f>
        <v>94372.5</v>
      </c>
      <c r="F90" s="41">
        <f t="shared" si="13"/>
        <v>55.513235294117649</v>
      </c>
      <c r="H90" s="67"/>
      <c r="I90" s="67"/>
      <c r="J90" s="67"/>
      <c r="K90" s="66"/>
      <c r="L90" s="67"/>
      <c r="M90" s="67"/>
      <c r="N90" s="67"/>
    </row>
    <row r="91" spans="1:14" s="121" customFormat="1" ht="30" customHeight="1" x14ac:dyDescent="0.25">
      <c r="A91" s="39">
        <v>313</v>
      </c>
      <c r="B91" s="40" t="s">
        <v>99</v>
      </c>
      <c r="C91" s="61">
        <f>SUM(C92:C93)</f>
        <v>460000</v>
      </c>
      <c r="D91" s="61">
        <f>SUM(D92:D93)</f>
        <v>460000</v>
      </c>
      <c r="E91" s="61">
        <f t="shared" ref="E91" si="15">SUM(E92:E93)</f>
        <v>234996.99</v>
      </c>
      <c r="F91" s="41">
        <f t="shared" si="13"/>
        <v>51.086302173913047</v>
      </c>
      <c r="H91" s="122"/>
      <c r="I91" s="122"/>
      <c r="J91" s="122"/>
      <c r="K91" s="66"/>
      <c r="L91" s="122"/>
      <c r="M91" s="122"/>
      <c r="N91" s="122"/>
    </row>
    <row r="92" spans="1:14" s="51" customFormat="1" ht="30" customHeight="1" x14ac:dyDescent="0.25">
      <c r="A92" s="39">
        <v>3132</v>
      </c>
      <c r="B92" s="40" t="s">
        <v>29</v>
      </c>
      <c r="C92" s="61">
        <f>'Izvršenje - po izvorima financi'!C119</f>
        <v>460000</v>
      </c>
      <c r="D92" s="61">
        <f>'Izvršenje - po izvorima financi'!D119</f>
        <v>460000</v>
      </c>
      <c r="E92" s="61">
        <f>'Izvršenje - po izvorima financi'!E119</f>
        <v>234996.99</v>
      </c>
      <c r="F92" s="41">
        <f t="shared" si="13"/>
        <v>51.086302173913047</v>
      </c>
      <c r="H92" s="67"/>
      <c r="I92" s="67"/>
      <c r="J92" s="67"/>
      <c r="K92" s="66"/>
      <c r="L92" s="67"/>
      <c r="M92" s="67"/>
      <c r="N92" s="67"/>
    </row>
    <row r="93" spans="1:14" s="51" customFormat="1" ht="30" customHeight="1" x14ac:dyDescent="0.25">
      <c r="A93" s="39">
        <v>3133</v>
      </c>
      <c r="B93" s="40" t="s">
        <v>100</v>
      </c>
      <c r="C93" s="61">
        <f>'Izvršenje - po izvorima financi'!C120</f>
        <v>0</v>
      </c>
      <c r="D93" s="61">
        <f>'Izvršenje - po izvorima financi'!D120</f>
        <v>0</v>
      </c>
      <c r="E93" s="61">
        <f>'Izvršenje - po izvorima financi'!E120</f>
        <v>0</v>
      </c>
      <c r="F93" s="41">
        <v>0</v>
      </c>
      <c r="H93" s="67"/>
      <c r="I93" s="67"/>
      <c r="J93" s="67"/>
      <c r="K93" s="66"/>
      <c r="L93" s="67"/>
      <c r="M93" s="67"/>
      <c r="N93" s="67"/>
    </row>
    <row r="94" spans="1:14" s="51" customFormat="1" ht="30" customHeight="1" x14ac:dyDescent="0.25">
      <c r="A94" s="39">
        <v>32</v>
      </c>
      <c r="B94" s="40" t="s">
        <v>31</v>
      </c>
      <c r="C94" s="61">
        <f>C95+C100+C107+C116</f>
        <v>1861000</v>
      </c>
      <c r="D94" s="61">
        <f>D95+D100+D107+D116</f>
        <v>1861000</v>
      </c>
      <c r="E94" s="61">
        <f>E95+E100+E107+E116</f>
        <v>776684.04999999993</v>
      </c>
      <c r="F94" s="41">
        <f t="shared" si="13"/>
        <v>41.734768941429337</v>
      </c>
      <c r="H94" s="67"/>
      <c r="I94" s="67"/>
      <c r="J94" s="67"/>
      <c r="K94" s="66"/>
      <c r="L94" s="67"/>
      <c r="M94" s="67"/>
      <c r="N94" s="67"/>
    </row>
    <row r="95" spans="1:14" s="121" customFormat="1" ht="30" customHeight="1" x14ac:dyDescent="0.25">
      <c r="A95" s="39">
        <v>321</v>
      </c>
      <c r="B95" s="40" t="s">
        <v>32</v>
      </c>
      <c r="C95" s="61">
        <f>SUM(C96:C99)</f>
        <v>303000</v>
      </c>
      <c r="D95" s="61">
        <f>SUM(D96:D99)</f>
        <v>303000</v>
      </c>
      <c r="E95" s="61">
        <f>SUM(E96:E99)</f>
        <v>84841.89</v>
      </c>
      <c r="F95" s="41">
        <f t="shared" si="13"/>
        <v>28.000623762376236</v>
      </c>
      <c r="H95" s="122"/>
      <c r="I95" s="122"/>
      <c r="J95" s="122"/>
      <c r="K95" s="66"/>
      <c r="L95" s="122"/>
      <c r="M95" s="122"/>
      <c r="N95" s="122"/>
    </row>
    <row r="96" spans="1:14" s="51" customFormat="1" ht="30" customHeight="1" x14ac:dyDescent="0.25">
      <c r="A96" s="39">
        <v>3211</v>
      </c>
      <c r="B96" s="40" t="s">
        <v>33</v>
      </c>
      <c r="C96" s="61">
        <f>'Izvršenje - po izvorima financi'!C123</f>
        <v>92000</v>
      </c>
      <c r="D96" s="61">
        <f>'Izvršenje - po izvorima financi'!D123</f>
        <v>92000</v>
      </c>
      <c r="E96" s="61">
        <f>'Izvršenje - po izvorima financi'!E123</f>
        <v>14319.25</v>
      </c>
      <c r="F96" s="41">
        <f t="shared" si="13"/>
        <v>15.564402173913045</v>
      </c>
      <c r="H96" s="67"/>
      <c r="I96" s="67"/>
      <c r="J96" s="67"/>
      <c r="K96" s="66"/>
      <c r="L96" s="67"/>
      <c r="M96" s="67"/>
      <c r="N96" s="67"/>
    </row>
    <row r="97" spans="1:14" s="51" customFormat="1" ht="30" customHeight="1" x14ac:dyDescent="0.25">
      <c r="A97" s="39">
        <v>3212</v>
      </c>
      <c r="B97" s="40" t="s">
        <v>34</v>
      </c>
      <c r="C97" s="61">
        <f>'Izvršenje - po izvorima financi'!C124</f>
        <v>180000</v>
      </c>
      <c r="D97" s="61">
        <f>'Izvršenje - po izvorima financi'!D124</f>
        <v>180000</v>
      </c>
      <c r="E97" s="61">
        <f>'Izvršenje - po izvorima financi'!E124</f>
        <v>70522.64</v>
      </c>
      <c r="F97" s="41">
        <f t="shared" si="13"/>
        <v>39.179244444444443</v>
      </c>
      <c r="H97" s="67"/>
      <c r="I97" s="67"/>
      <c r="J97" s="67"/>
      <c r="K97" s="66"/>
      <c r="L97" s="67"/>
      <c r="M97" s="67"/>
      <c r="N97" s="67"/>
    </row>
    <row r="98" spans="1:14" s="51" customFormat="1" ht="30" customHeight="1" x14ac:dyDescent="0.25">
      <c r="A98" s="39">
        <v>3213</v>
      </c>
      <c r="B98" s="40" t="s">
        <v>35</v>
      </c>
      <c r="C98" s="61">
        <f>'Izvršenje - po izvorima financi'!C125</f>
        <v>25000</v>
      </c>
      <c r="D98" s="61">
        <f>'Izvršenje - po izvorima financi'!D125</f>
        <v>25000</v>
      </c>
      <c r="E98" s="61">
        <f>'Izvršenje - po izvorima financi'!E125</f>
        <v>0</v>
      </c>
      <c r="F98" s="41">
        <f t="shared" si="13"/>
        <v>0</v>
      </c>
      <c r="H98" s="67"/>
      <c r="I98" s="67"/>
      <c r="J98" s="67"/>
      <c r="K98" s="66"/>
      <c r="L98" s="67"/>
      <c r="M98" s="67"/>
      <c r="N98" s="67"/>
    </row>
    <row r="99" spans="1:14" s="51" customFormat="1" ht="30" customHeight="1" x14ac:dyDescent="0.25">
      <c r="A99" s="39">
        <v>3214</v>
      </c>
      <c r="B99" s="40" t="s">
        <v>36</v>
      </c>
      <c r="C99" s="61">
        <f>'Izvršenje - po izvorima financi'!C126</f>
        <v>6000</v>
      </c>
      <c r="D99" s="61">
        <f>'Izvršenje - po izvorima financi'!D126</f>
        <v>6000</v>
      </c>
      <c r="E99" s="61">
        <f>'Izvršenje - po izvorima financi'!E126</f>
        <v>0</v>
      </c>
      <c r="F99" s="41">
        <f t="shared" si="13"/>
        <v>0</v>
      </c>
      <c r="H99" s="67"/>
      <c r="I99" s="67"/>
      <c r="J99" s="67"/>
      <c r="K99" s="66"/>
      <c r="L99" s="67"/>
      <c r="M99" s="67"/>
      <c r="N99" s="67"/>
    </row>
    <row r="100" spans="1:14" s="121" customFormat="1" ht="30" customHeight="1" x14ac:dyDescent="0.25">
      <c r="A100" s="39">
        <v>322</v>
      </c>
      <c r="B100" s="40" t="s">
        <v>37</v>
      </c>
      <c r="C100" s="61">
        <f>SUM(C101:C106)</f>
        <v>1049000</v>
      </c>
      <c r="D100" s="61">
        <f>SUM(D101:D106)</f>
        <v>1049000</v>
      </c>
      <c r="E100" s="61">
        <f>SUM(E101:E106)</f>
        <v>520852.68</v>
      </c>
      <c r="F100" s="41">
        <f t="shared" si="13"/>
        <v>49.652305052430883</v>
      </c>
      <c r="H100" s="122"/>
      <c r="I100" s="122"/>
      <c r="J100" s="122"/>
      <c r="K100" s="66"/>
      <c r="L100" s="122"/>
      <c r="M100" s="122"/>
      <c r="N100" s="122"/>
    </row>
    <row r="101" spans="1:14" s="51" customFormat="1" ht="30" customHeight="1" x14ac:dyDescent="0.25">
      <c r="A101" s="39">
        <v>3221</v>
      </c>
      <c r="B101" s="40" t="s">
        <v>38</v>
      </c>
      <c r="C101" s="61">
        <f>'Izvršenje - po izvorima financi'!C128</f>
        <v>10000</v>
      </c>
      <c r="D101" s="61">
        <f>'Izvršenje - po izvorima financi'!D128</f>
        <v>10000</v>
      </c>
      <c r="E101" s="61">
        <f>'Izvršenje - po izvorima financi'!E128</f>
        <v>2556.6799999999998</v>
      </c>
      <c r="F101" s="41">
        <f t="shared" si="13"/>
        <v>25.566800000000001</v>
      </c>
      <c r="H101" s="67"/>
      <c r="I101" s="67"/>
      <c r="J101" s="67"/>
      <c r="K101" s="66"/>
      <c r="L101" s="67"/>
      <c r="M101" s="67"/>
      <c r="N101" s="67"/>
    </row>
    <row r="102" spans="1:14" s="51" customFormat="1" ht="30" customHeight="1" x14ac:dyDescent="0.25">
      <c r="A102" s="39">
        <v>3222</v>
      </c>
      <c r="B102" s="40" t="s">
        <v>101</v>
      </c>
      <c r="C102" s="61">
        <f>'Izvršenje - po izvorima financi'!C129</f>
        <v>40000</v>
      </c>
      <c r="D102" s="61">
        <f>'Izvršenje - po izvorima financi'!D129</f>
        <v>40000</v>
      </c>
      <c r="E102" s="61">
        <f>'Izvršenje - po izvorima financi'!E129</f>
        <v>27884.28</v>
      </c>
      <c r="F102" s="41">
        <f t="shared" si="13"/>
        <v>69.710699999999989</v>
      </c>
      <c r="H102" s="67"/>
      <c r="I102" s="67"/>
      <c r="J102" s="67"/>
      <c r="K102" s="66"/>
      <c r="L102" s="67"/>
      <c r="M102" s="67"/>
      <c r="N102" s="67"/>
    </row>
    <row r="103" spans="1:14" s="51" customFormat="1" ht="30" customHeight="1" x14ac:dyDescent="0.25">
      <c r="A103" s="39">
        <v>3223</v>
      </c>
      <c r="B103" s="40" t="s">
        <v>39</v>
      </c>
      <c r="C103" s="61">
        <f>'Izvršenje - po izvorima financi'!C130</f>
        <v>755000</v>
      </c>
      <c r="D103" s="61">
        <f>'Izvršenje - po izvorima financi'!D130</f>
        <v>755000</v>
      </c>
      <c r="E103" s="61">
        <f>'Izvršenje - po izvorima financi'!E130</f>
        <v>398815.17</v>
      </c>
      <c r="F103" s="41">
        <f t="shared" si="13"/>
        <v>52.823201324503309</v>
      </c>
      <c r="H103" s="67"/>
      <c r="I103" s="67"/>
      <c r="J103" s="67"/>
      <c r="K103" s="66"/>
      <c r="L103" s="67"/>
      <c r="M103" s="67"/>
      <c r="N103" s="67"/>
    </row>
    <row r="104" spans="1:14" s="51" customFormat="1" ht="30" customHeight="1" x14ac:dyDescent="0.25">
      <c r="A104" s="39">
        <v>3224</v>
      </c>
      <c r="B104" s="40" t="s">
        <v>102</v>
      </c>
      <c r="C104" s="61">
        <f>'Izvršenje - po izvorima financi'!C131+'Izvršenje - po izvorima financi'!C152</f>
        <v>154000</v>
      </c>
      <c r="D104" s="61">
        <f>'Izvršenje - po izvorima financi'!D131+'Izvršenje - po izvorima financi'!D152</f>
        <v>154000</v>
      </c>
      <c r="E104" s="61">
        <f>'Izvršenje - po izvorima financi'!E131+'Izvršenje - po izvorima financi'!E152</f>
        <v>67073.45</v>
      </c>
      <c r="F104" s="41">
        <f t="shared" si="13"/>
        <v>43.554188311688307</v>
      </c>
      <c r="H104" s="67"/>
      <c r="I104" s="67"/>
      <c r="J104" s="67"/>
      <c r="K104" s="66"/>
      <c r="L104" s="67"/>
      <c r="M104" s="67"/>
      <c r="N104" s="67"/>
    </row>
    <row r="105" spans="1:14" s="51" customFormat="1" ht="30" customHeight="1" x14ac:dyDescent="0.25">
      <c r="A105" s="39">
        <v>3225</v>
      </c>
      <c r="B105" s="40" t="s">
        <v>40</v>
      </c>
      <c r="C105" s="61">
        <f>'Izvršenje - po izvorima financi'!C132</f>
        <v>50000</v>
      </c>
      <c r="D105" s="61">
        <f>'Izvršenje - po izvorima financi'!D132</f>
        <v>50000</v>
      </c>
      <c r="E105" s="61">
        <f>'Izvršenje - po izvorima financi'!E132</f>
        <v>7375</v>
      </c>
      <c r="F105" s="41">
        <f t="shared" si="13"/>
        <v>14.75</v>
      </c>
      <c r="H105" s="67"/>
      <c r="I105" s="67"/>
      <c r="J105" s="67"/>
      <c r="K105" s="66"/>
      <c r="L105" s="67"/>
      <c r="M105" s="67"/>
      <c r="N105" s="67"/>
    </row>
    <row r="106" spans="1:14" s="51" customFormat="1" ht="30" customHeight="1" x14ac:dyDescent="0.25">
      <c r="A106" s="39">
        <v>3227</v>
      </c>
      <c r="B106" s="40" t="s">
        <v>103</v>
      </c>
      <c r="C106" s="61">
        <f>'Izvršenje - po izvorima financi'!C133</f>
        <v>40000</v>
      </c>
      <c r="D106" s="61">
        <f>'Izvršenje - po izvorima financi'!D133</f>
        <v>40000</v>
      </c>
      <c r="E106" s="61">
        <f>'Izvršenje - po izvorima financi'!E133</f>
        <v>17148.099999999999</v>
      </c>
      <c r="F106" s="41">
        <f t="shared" si="13"/>
        <v>42.870249999999999</v>
      </c>
      <c r="H106" s="67"/>
      <c r="I106" s="67"/>
      <c r="J106" s="67"/>
      <c r="K106" s="66"/>
      <c r="L106" s="67"/>
      <c r="M106" s="67"/>
      <c r="N106" s="67"/>
    </row>
    <row r="107" spans="1:14" s="121" customFormat="1" ht="30" customHeight="1" x14ac:dyDescent="0.25">
      <c r="A107" s="39">
        <v>323</v>
      </c>
      <c r="B107" s="40" t="s">
        <v>42</v>
      </c>
      <c r="C107" s="61">
        <f>SUM(C108:C115)</f>
        <v>414000</v>
      </c>
      <c r="D107" s="61">
        <f t="shared" ref="D107" si="16">SUM(D108:D115)</f>
        <v>414000</v>
      </c>
      <c r="E107" s="61">
        <f>SUM(E108:E115)</f>
        <v>134270.03</v>
      </c>
      <c r="F107" s="41">
        <f t="shared" si="13"/>
        <v>32.432374396135266</v>
      </c>
      <c r="H107" s="122"/>
      <c r="I107" s="122"/>
      <c r="J107" s="122"/>
      <c r="K107" s="66"/>
      <c r="L107" s="122"/>
      <c r="M107" s="122"/>
      <c r="N107" s="122"/>
    </row>
    <row r="108" spans="1:14" s="51" customFormat="1" ht="30" customHeight="1" x14ac:dyDescent="0.25">
      <c r="A108" s="39">
        <v>3231</v>
      </c>
      <c r="B108" s="40" t="s">
        <v>43</v>
      </c>
      <c r="C108" s="61">
        <f>'Izvršenje - po izvorima financi'!C135</f>
        <v>40000</v>
      </c>
      <c r="D108" s="61">
        <f>'Izvršenje - po izvorima financi'!D135</f>
        <v>40000</v>
      </c>
      <c r="E108" s="61">
        <f>'Izvršenje - po izvorima financi'!E135</f>
        <v>17623.95</v>
      </c>
      <c r="F108" s="41">
        <f t="shared" si="13"/>
        <v>44.059875000000005</v>
      </c>
      <c r="H108" s="67"/>
      <c r="I108" s="67"/>
      <c r="J108" s="67"/>
      <c r="K108" s="66"/>
      <c r="L108" s="67"/>
      <c r="M108" s="67"/>
      <c r="N108" s="67"/>
    </row>
    <row r="109" spans="1:14" s="51" customFormat="1" ht="30" customHeight="1" x14ac:dyDescent="0.25">
      <c r="A109" s="39">
        <v>3232</v>
      </c>
      <c r="B109" s="40" t="s">
        <v>44</v>
      </c>
      <c r="C109" s="61">
        <f>'Izvršenje - po izvorima financi'!C136+'Izvršenje - po izvorima financi'!C154</f>
        <v>100000</v>
      </c>
      <c r="D109" s="61">
        <f>'Izvršenje - po izvorima financi'!D136+'Izvršenje - po izvorima financi'!D154</f>
        <v>100000</v>
      </c>
      <c r="E109" s="61">
        <f>'Izvršenje - po izvorima financi'!E136+'Izvršenje - po izvorima financi'!E154</f>
        <v>32989.32</v>
      </c>
      <c r="F109" s="41">
        <f t="shared" si="13"/>
        <v>32.989319999999999</v>
      </c>
      <c r="H109" s="67"/>
      <c r="I109" s="67"/>
      <c r="J109" s="67"/>
      <c r="K109" s="66"/>
      <c r="L109" s="67"/>
      <c r="M109" s="67"/>
      <c r="N109" s="67"/>
    </row>
    <row r="110" spans="1:14" s="51" customFormat="1" ht="30" customHeight="1" x14ac:dyDescent="0.25">
      <c r="A110" s="39">
        <v>3233</v>
      </c>
      <c r="B110" s="40" t="s">
        <v>45</v>
      </c>
      <c r="C110" s="61">
        <f>'Izvršenje - po izvorima financi'!C137</f>
        <v>6000</v>
      </c>
      <c r="D110" s="61">
        <f>'Izvršenje - po izvorima financi'!D137</f>
        <v>6000</v>
      </c>
      <c r="E110" s="61">
        <f>'Izvršenje - po izvorima financi'!E137</f>
        <v>1931.5</v>
      </c>
      <c r="F110" s="41">
        <f t="shared" si="13"/>
        <v>32.19166666666667</v>
      </c>
      <c r="H110" s="67"/>
      <c r="I110" s="67"/>
      <c r="J110" s="67"/>
      <c r="K110" s="66"/>
      <c r="L110" s="67"/>
      <c r="M110" s="67"/>
      <c r="N110" s="67"/>
    </row>
    <row r="111" spans="1:14" s="51" customFormat="1" ht="30" customHeight="1" x14ac:dyDescent="0.25">
      <c r="A111" s="39">
        <v>3234</v>
      </c>
      <c r="B111" s="40" t="s">
        <v>104</v>
      </c>
      <c r="C111" s="61">
        <f>'Izvršenje - po izvorima financi'!C138</f>
        <v>16000</v>
      </c>
      <c r="D111" s="61">
        <f>'Izvršenje - po izvorima financi'!D138</f>
        <v>16000</v>
      </c>
      <c r="E111" s="61">
        <f>'Izvršenje - po izvorima financi'!E138</f>
        <v>6289.4</v>
      </c>
      <c r="F111" s="41">
        <f t="shared" si="13"/>
        <v>39.308749999999996</v>
      </c>
      <c r="H111" s="67"/>
      <c r="I111" s="67"/>
      <c r="J111" s="67"/>
      <c r="K111" s="66"/>
      <c r="L111" s="67"/>
      <c r="M111" s="67"/>
      <c r="N111" s="67"/>
    </row>
    <row r="112" spans="1:14" s="51" customFormat="1" ht="30" customHeight="1" x14ac:dyDescent="0.25">
      <c r="A112" s="39">
        <v>3235</v>
      </c>
      <c r="B112" s="40" t="s">
        <v>47</v>
      </c>
      <c r="C112" s="61">
        <f>'Izvršenje - po izvorima financi'!C139</f>
        <v>66000</v>
      </c>
      <c r="D112" s="61">
        <f>'Izvršenje - po izvorima financi'!D139</f>
        <v>66000</v>
      </c>
      <c r="E112" s="61">
        <f>'Izvršenje - po izvorima financi'!E139</f>
        <v>37021.82</v>
      </c>
      <c r="F112" s="41">
        <f t="shared" si="13"/>
        <v>56.093666666666664</v>
      </c>
      <c r="H112" s="67"/>
      <c r="I112" s="67"/>
      <c r="J112" s="67"/>
      <c r="K112" s="66"/>
      <c r="L112" s="67"/>
      <c r="M112" s="67"/>
      <c r="N112" s="67"/>
    </row>
    <row r="113" spans="1:14" s="51" customFormat="1" ht="30" customHeight="1" x14ac:dyDescent="0.25">
      <c r="A113" s="39">
        <v>3236</v>
      </c>
      <c r="B113" s="40" t="s">
        <v>70</v>
      </c>
      <c r="C113" s="61">
        <f>'Izvršenje - po izvorima financi'!C140</f>
        <v>24000</v>
      </c>
      <c r="D113" s="61">
        <f>'Izvršenje - po izvorima financi'!D140</f>
        <v>24000</v>
      </c>
      <c r="E113" s="61">
        <f>'Izvršenje - po izvorima financi'!E140</f>
        <v>1210</v>
      </c>
      <c r="F113" s="41">
        <f t="shared" si="13"/>
        <v>5.0416666666666661</v>
      </c>
      <c r="H113" s="67"/>
      <c r="I113" s="67"/>
      <c r="J113" s="67"/>
      <c r="K113" s="66"/>
      <c r="L113" s="67"/>
      <c r="M113" s="67"/>
      <c r="N113" s="67"/>
    </row>
    <row r="114" spans="1:14" s="51" customFormat="1" ht="30" customHeight="1" x14ac:dyDescent="0.25">
      <c r="A114" s="39">
        <v>3237</v>
      </c>
      <c r="B114" s="40" t="s">
        <v>48</v>
      </c>
      <c r="C114" s="61">
        <f>'Izvršenje - po izvorima financi'!C141</f>
        <v>50000</v>
      </c>
      <c r="D114" s="61">
        <f>'Izvršenje - po izvorima financi'!D141</f>
        <v>50000</v>
      </c>
      <c r="E114" s="61">
        <f>'Izvršenje - po izvorima financi'!E141</f>
        <v>0</v>
      </c>
      <c r="F114" s="41">
        <f t="shared" si="13"/>
        <v>0</v>
      </c>
      <c r="H114" s="67"/>
      <c r="I114" s="67"/>
      <c r="J114" s="67"/>
      <c r="K114" s="66"/>
      <c r="L114" s="67"/>
      <c r="M114" s="67"/>
      <c r="N114" s="67"/>
    </row>
    <row r="115" spans="1:14" s="51" customFormat="1" ht="30" customHeight="1" x14ac:dyDescent="0.25">
      <c r="A115" s="39">
        <v>3239</v>
      </c>
      <c r="B115" s="40" t="s">
        <v>50</v>
      </c>
      <c r="C115" s="61">
        <f>'Izvršenje - po izvorima financi'!C142</f>
        <v>112000</v>
      </c>
      <c r="D115" s="61">
        <f>'Izvršenje - po izvorima financi'!D142</f>
        <v>112000</v>
      </c>
      <c r="E115" s="61">
        <f>'Izvršenje - po izvorima financi'!E142</f>
        <v>37204.04</v>
      </c>
      <c r="F115" s="41">
        <f t="shared" si="13"/>
        <v>33.217892857142857</v>
      </c>
      <c r="H115" s="67"/>
      <c r="I115" s="67"/>
      <c r="J115" s="67"/>
      <c r="K115" s="66"/>
      <c r="L115" s="67"/>
      <c r="M115" s="67"/>
      <c r="N115" s="67"/>
    </row>
    <row r="116" spans="1:14" s="51" customFormat="1" ht="30" customHeight="1" x14ac:dyDescent="0.25">
      <c r="A116" s="39">
        <v>329</v>
      </c>
      <c r="B116" s="40" t="s">
        <v>106</v>
      </c>
      <c r="C116" s="61">
        <f>C117</f>
        <v>95000</v>
      </c>
      <c r="D116" s="61">
        <f t="shared" ref="D116:E116" si="17">D117</f>
        <v>95000</v>
      </c>
      <c r="E116" s="61">
        <f t="shared" si="17"/>
        <v>36719.449999999997</v>
      </c>
      <c r="F116" s="41">
        <f t="shared" si="13"/>
        <v>38.65205263157894</v>
      </c>
      <c r="H116" s="67"/>
      <c r="I116" s="67"/>
      <c r="J116" s="67"/>
      <c r="K116" s="66"/>
      <c r="L116" s="67"/>
      <c r="M116" s="67"/>
      <c r="N116" s="67"/>
    </row>
    <row r="117" spans="1:14" s="51" customFormat="1" ht="30" customHeight="1" x14ac:dyDescent="0.25">
      <c r="A117" s="39">
        <v>3292</v>
      </c>
      <c r="B117" s="40" t="s">
        <v>54</v>
      </c>
      <c r="C117" s="61">
        <f>'Izvršenje - po izvorima financi'!C144</f>
        <v>95000</v>
      </c>
      <c r="D117" s="61">
        <f>'Izvršenje - po izvorima financi'!D144</f>
        <v>95000</v>
      </c>
      <c r="E117" s="61">
        <f>'Izvršenje - po izvorima financi'!E144</f>
        <v>36719.449999999997</v>
      </c>
      <c r="F117" s="41">
        <f t="shared" si="13"/>
        <v>38.65205263157894</v>
      </c>
      <c r="H117" s="67"/>
      <c r="I117" s="67"/>
      <c r="J117" s="67"/>
      <c r="K117" s="66"/>
      <c r="L117" s="67"/>
      <c r="M117" s="67"/>
      <c r="N117" s="67"/>
    </row>
    <row r="118" spans="1:14" s="51" customFormat="1" ht="30" customHeight="1" x14ac:dyDescent="0.25">
      <c r="B118" s="83"/>
      <c r="H118" s="67"/>
      <c r="I118" s="67"/>
      <c r="J118" s="67"/>
      <c r="K118" s="67"/>
      <c r="L118" s="67"/>
      <c r="M118" s="67"/>
      <c r="N118" s="67"/>
    </row>
    <row r="119" spans="1:14" s="51" customFormat="1" ht="30" customHeight="1" x14ac:dyDescent="0.25">
      <c r="A119" s="173" t="s">
        <v>124</v>
      </c>
      <c r="B119" s="174"/>
      <c r="C119" s="174"/>
      <c r="D119" s="174"/>
      <c r="E119" s="174"/>
      <c r="F119" s="175"/>
      <c r="H119" s="67"/>
      <c r="I119" s="67"/>
      <c r="J119" s="67"/>
      <c r="K119" s="67"/>
      <c r="L119" s="67"/>
      <c r="M119" s="67"/>
      <c r="N119" s="67"/>
    </row>
    <row r="120" spans="1:14" s="51" customFormat="1" ht="30" customHeight="1" x14ac:dyDescent="0.25">
      <c r="B120" s="83"/>
      <c r="H120" s="67"/>
      <c r="I120" s="67"/>
      <c r="J120" s="67"/>
      <c r="K120" s="67"/>
      <c r="L120" s="67"/>
      <c r="M120" s="67"/>
      <c r="N120" s="67"/>
    </row>
    <row r="121" spans="1:14" s="51" customFormat="1" ht="30" customHeight="1" x14ac:dyDescent="0.25">
      <c r="A121" s="32" t="s">
        <v>0</v>
      </c>
      <c r="B121" s="32" t="s">
        <v>1</v>
      </c>
      <c r="C121" s="33" t="s">
        <v>138</v>
      </c>
      <c r="D121" s="33" t="s">
        <v>139</v>
      </c>
      <c r="E121" s="33" t="s">
        <v>2</v>
      </c>
      <c r="F121" s="31" t="s">
        <v>3</v>
      </c>
      <c r="H121" s="67"/>
      <c r="I121" s="67"/>
      <c r="J121" s="67"/>
      <c r="K121" s="67"/>
      <c r="L121" s="67"/>
      <c r="M121" s="67"/>
      <c r="N121" s="67"/>
    </row>
    <row r="122" spans="1:14" s="51" customFormat="1" ht="30" customHeight="1" x14ac:dyDescent="0.25">
      <c r="A122" s="84">
        <v>4</v>
      </c>
      <c r="B122" s="85" t="s">
        <v>62</v>
      </c>
      <c r="C122" s="55">
        <f>C123+C125+C135</f>
        <v>505000</v>
      </c>
      <c r="D122" s="55">
        <f t="shared" ref="D122:E122" si="18">D123+D125+D135</f>
        <v>755000</v>
      </c>
      <c r="E122" s="55">
        <f t="shared" si="18"/>
        <v>853674.56</v>
      </c>
      <c r="F122" s="127">
        <f>E122/D122*100</f>
        <v>113.06947814569537</v>
      </c>
      <c r="H122" s="67"/>
      <c r="I122" s="67"/>
      <c r="J122" s="67"/>
      <c r="K122" s="67"/>
      <c r="L122" s="67"/>
      <c r="M122" s="67"/>
      <c r="N122" s="67"/>
    </row>
    <row r="123" spans="1:14" s="51" customFormat="1" ht="30" customHeight="1" x14ac:dyDescent="0.25">
      <c r="A123" s="45">
        <v>41</v>
      </c>
      <c r="B123" s="46" t="s">
        <v>143</v>
      </c>
      <c r="C123" s="62">
        <f>C124</f>
        <v>5000</v>
      </c>
      <c r="D123" s="62">
        <f>D124</f>
        <v>5000</v>
      </c>
      <c r="E123" s="62">
        <v>0</v>
      </c>
      <c r="F123" s="128">
        <f t="shared" ref="F123:F136" si="19">E123/D123*100</f>
        <v>0</v>
      </c>
      <c r="H123" s="67"/>
      <c r="I123" s="67"/>
      <c r="J123" s="67"/>
      <c r="K123" s="67"/>
      <c r="L123" s="67"/>
      <c r="M123" s="67"/>
      <c r="N123" s="67"/>
    </row>
    <row r="124" spans="1:14" s="51" customFormat="1" ht="30" customHeight="1" x14ac:dyDescent="0.25">
      <c r="A124" s="45">
        <v>412</v>
      </c>
      <c r="B124" s="46" t="s">
        <v>144</v>
      </c>
      <c r="C124" s="62">
        <f>'Izvršenje - po izvorima financi'!C178</f>
        <v>5000</v>
      </c>
      <c r="D124" s="62">
        <f>'Izvršenje - po izvorima financi'!D178</f>
        <v>5000</v>
      </c>
      <c r="E124" s="62">
        <f>'Izvršenje - po izvorima financi'!E178</f>
        <v>0</v>
      </c>
      <c r="F124" s="128">
        <f t="shared" si="19"/>
        <v>0</v>
      </c>
      <c r="H124" s="67"/>
      <c r="I124" s="67"/>
      <c r="J124" s="67"/>
      <c r="K124" s="67"/>
      <c r="L124" s="67"/>
      <c r="M124" s="67"/>
      <c r="N124" s="67"/>
    </row>
    <row r="125" spans="1:14" s="51" customFormat="1" ht="30" customHeight="1" x14ac:dyDescent="0.25">
      <c r="A125" s="45">
        <v>42</v>
      </c>
      <c r="B125" s="46" t="s">
        <v>63</v>
      </c>
      <c r="C125" s="62">
        <f>C126+C131+C133</f>
        <v>415000</v>
      </c>
      <c r="D125" s="62">
        <f>D126+D133+D131</f>
        <v>665000</v>
      </c>
      <c r="E125" s="62">
        <f>E126+E131+E133</f>
        <v>844984.05</v>
      </c>
      <c r="F125" s="128">
        <f t="shared" si="19"/>
        <v>127.06527067669174</v>
      </c>
      <c r="H125" s="67"/>
      <c r="I125" s="67"/>
      <c r="J125" s="67"/>
      <c r="K125" s="67"/>
      <c r="L125" s="67"/>
      <c r="M125" s="67"/>
      <c r="N125" s="67"/>
    </row>
    <row r="126" spans="1:14" s="121" customFormat="1" ht="30" customHeight="1" x14ac:dyDescent="0.25">
      <c r="A126" s="45">
        <v>422</v>
      </c>
      <c r="B126" s="46" t="s">
        <v>64</v>
      </c>
      <c r="C126" s="62">
        <f>C127+C128+C129+C130</f>
        <v>145000</v>
      </c>
      <c r="D126" s="62">
        <f>SUM(D127:D130)</f>
        <v>145000</v>
      </c>
      <c r="E126" s="62">
        <f>SUM(E127:E130)</f>
        <v>285908.05</v>
      </c>
      <c r="F126" s="128">
        <f t="shared" si="19"/>
        <v>197.17796551724135</v>
      </c>
      <c r="H126" s="122"/>
      <c r="I126" s="122"/>
      <c r="J126" s="122"/>
      <c r="K126" s="122"/>
      <c r="L126" s="122"/>
      <c r="M126" s="122"/>
      <c r="N126" s="122"/>
    </row>
    <row r="127" spans="1:14" s="51" customFormat="1" ht="30" customHeight="1" x14ac:dyDescent="0.25">
      <c r="A127" s="45">
        <v>4221</v>
      </c>
      <c r="B127" s="46" t="s">
        <v>65</v>
      </c>
      <c r="C127" s="62">
        <f>'Izvršenje - po izvorima financi'!C182+'Izvršenje - po izvorima financi'!C163</f>
        <v>75000</v>
      </c>
      <c r="D127" s="62">
        <f>'Izvršenje - po izvorima financi'!D182+'Izvršenje - po izvorima financi'!D163</f>
        <v>75000</v>
      </c>
      <c r="E127" s="62">
        <f>'Izvršenje - po izvorima financi'!E182+'Izvršenje - po izvorima financi'!E163</f>
        <v>59212.5</v>
      </c>
      <c r="F127" s="128">
        <f t="shared" si="19"/>
        <v>78.95</v>
      </c>
      <c r="H127" s="67"/>
      <c r="I127" s="67"/>
      <c r="J127" s="67"/>
      <c r="K127" s="67"/>
      <c r="L127" s="67"/>
      <c r="M127" s="67"/>
      <c r="N127" s="67"/>
    </row>
    <row r="128" spans="1:14" s="51" customFormat="1" ht="30" customHeight="1" x14ac:dyDescent="0.25">
      <c r="A128" s="45">
        <v>4222</v>
      </c>
      <c r="B128" s="46" t="s">
        <v>66</v>
      </c>
      <c r="C128" s="62">
        <f>'Izvršenje - po izvorima financi'!C183+'Izvršenje - po izvorima financi'!C164</f>
        <v>0</v>
      </c>
      <c r="D128" s="62">
        <f>'Izvršenje - po izvorima financi'!D183+'Izvršenje - po izvorima financi'!D164</f>
        <v>0</v>
      </c>
      <c r="E128" s="62">
        <f>'Izvršenje - po izvorima financi'!E183+'Izvršenje - po izvorima financi'!E164</f>
        <v>62.5</v>
      </c>
      <c r="F128" s="128">
        <v>0</v>
      </c>
      <c r="H128" s="67"/>
      <c r="I128" s="67"/>
      <c r="J128" s="67"/>
      <c r="K128" s="67"/>
      <c r="L128" s="67"/>
      <c r="M128" s="67"/>
      <c r="N128" s="67"/>
    </row>
    <row r="129" spans="1:14" s="51" customFormat="1" ht="30" customHeight="1" x14ac:dyDescent="0.25">
      <c r="A129" s="45">
        <v>4224</v>
      </c>
      <c r="B129" s="46" t="s">
        <v>67</v>
      </c>
      <c r="C129" s="62">
        <f>'Izvršenje - po izvorima financi'!C165+'Izvršenje - po izvorima financi'!C184+'Izvršenje - po izvorima financi'!C197+'Izvršenje - po izvorima financi'!C205+'Izvršenje - po izvorima financi'!C213+'Izvršenje - po izvorima financi'!C215</f>
        <v>70000</v>
      </c>
      <c r="D129" s="62">
        <f>'Izvršenje - po izvorima financi'!D165+'Izvršenje - po izvorima financi'!D184+'Izvršenje - po izvorima financi'!D197+'Izvršenje - po izvorima financi'!D205+'Izvršenje - po izvorima financi'!D213+'Izvršenje - po izvorima financi'!D215</f>
        <v>70000</v>
      </c>
      <c r="E129" s="62">
        <f>'Izvršenje - po izvorima financi'!E165+'Izvršenje - po izvorima financi'!E184+'Izvršenje - po izvorima financi'!E197+'Izvršenje - po izvorima financi'!E205+'Izvršenje - po izvorima financi'!E213+'Izvršenje - po izvorima financi'!E215</f>
        <v>224449</v>
      </c>
      <c r="F129" s="128">
        <f t="shared" si="19"/>
        <v>320.64142857142855</v>
      </c>
      <c r="H129" s="67"/>
      <c r="I129" s="67"/>
      <c r="J129" s="67"/>
      <c r="K129" s="67"/>
      <c r="L129" s="67"/>
      <c r="M129" s="67"/>
      <c r="N129" s="67"/>
    </row>
    <row r="130" spans="1:14" s="51" customFormat="1" ht="30" customHeight="1" x14ac:dyDescent="0.25">
      <c r="A130" s="45">
        <v>4227</v>
      </c>
      <c r="B130" s="46" t="s">
        <v>168</v>
      </c>
      <c r="C130" s="62">
        <f>'Izvršenje - po izvorima financi'!C185</f>
        <v>0</v>
      </c>
      <c r="D130" s="62">
        <f>'Izvršenje - po izvorima financi'!D185</f>
        <v>0</v>
      </c>
      <c r="E130" s="62">
        <f>'Izvršenje - po izvorima financi'!E185</f>
        <v>2184.0500000000002</v>
      </c>
      <c r="F130" s="128">
        <v>0</v>
      </c>
      <c r="H130" s="67"/>
      <c r="I130" s="67"/>
      <c r="J130" s="67"/>
      <c r="K130" s="67"/>
      <c r="L130" s="67"/>
      <c r="M130" s="67"/>
      <c r="N130" s="67"/>
    </row>
    <row r="131" spans="1:14" s="51" customFormat="1" ht="30" customHeight="1" x14ac:dyDescent="0.25">
      <c r="A131" s="45">
        <v>423</v>
      </c>
      <c r="B131" s="46" t="s">
        <v>68</v>
      </c>
      <c r="C131" s="62">
        <f>C132</f>
        <v>270000</v>
      </c>
      <c r="D131" s="62">
        <f>D132</f>
        <v>520000</v>
      </c>
      <c r="E131" s="62">
        <f t="shared" ref="E131" si="20">E132</f>
        <v>559076</v>
      </c>
      <c r="F131" s="128">
        <f t="shared" si="19"/>
        <v>107.51461538461538</v>
      </c>
      <c r="H131" s="67"/>
      <c r="I131" s="67"/>
      <c r="J131" s="67"/>
      <c r="K131" s="67"/>
      <c r="L131" s="67"/>
      <c r="M131" s="67"/>
      <c r="N131" s="67"/>
    </row>
    <row r="132" spans="1:14" s="51" customFormat="1" ht="30" customHeight="1" x14ac:dyDescent="0.25">
      <c r="A132" s="45">
        <v>4231</v>
      </c>
      <c r="B132" s="46" t="s">
        <v>69</v>
      </c>
      <c r="C132" s="62">
        <f>'Izvršenje - po izvorima financi'!C221+'Izvršenje - po izvorima financi'!C187</f>
        <v>270000</v>
      </c>
      <c r="D132" s="62">
        <f>'Izvršenje - po izvorima financi'!D221+'Izvršenje - po izvorima financi'!D187</f>
        <v>520000</v>
      </c>
      <c r="E132" s="62">
        <f>'Izvršenje - po izvorima financi'!E221+'Izvršenje - po izvorima financi'!E187</f>
        <v>559076</v>
      </c>
      <c r="F132" s="128">
        <f t="shared" si="19"/>
        <v>107.51461538461538</v>
      </c>
      <c r="H132" s="67"/>
      <c r="I132" s="67"/>
      <c r="J132" s="67"/>
      <c r="K132" s="67"/>
      <c r="L132" s="67"/>
      <c r="M132" s="67"/>
      <c r="N132" s="67"/>
    </row>
    <row r="133" spans="1:14" s="51" customFormat="1" ht="30" customHeight="1" x14ac:dyDescent="0.25">
      <c r="A133" s="45">
        <v>426</v>
      </c>
      <c r="B133" s="46" t="s">
        <v>133</v>
      </c>
      <c r="C133" s="62">
        <f>C134</f>
        <v>0</v>
      </c>
      <c r="D133" s="62">
        <f>D134</f>
        <v>0</v>
      </c>
      <c r="E133" s="62">
        <f>E134</f>
        <v>0</v>
      </c>
      <c r="F133" s="128">
        <v>0</v>
      </c>
      <c r="H133" s="67"/>
      <c r="I133" s="67"/>
      <c r="J133" s="67"/>
      <c r="K133" s="67"/>
      <c r="L133" s="67"/>
      <c r="M133" s="67"/>
      <c r="N133" s="67"/>
    </row>
    <row r="134" spans="1:14" s="51" customFormat="1" ht="30" customHeight="1" x14ac:dyDescent="0.25">
      <c r="A134" s="45">
        <v>4262</v>
      </c>
      <c r="B134" s="46" t="s">
        <v>134</v>
      </c>
      <c r="C134" s="62">
        <f>'Izvršenje - po izvorima financi'!C189+'Izvršenje - po izvorima financi'!C167</f>
        <v>0</v>
      </c>
      <c r="D134" s="62">
        <v>0</v>
      </c>
      <c r="E134" s="62">
        <v>0</v>
      </c>
      <c r="F134" s="128">
        <v>0</v>
      </c>
      <c r="H134" s="67"/>
      <c r="I134" s="67"/>
      <c r="J134" s="67"/>
      <c r="K134" s="67"/>
      <c r="L134" s="67"/>
      <c r="M134" s="67"/>
      <c r="N134" s="67"/>
    </row>
    <row r="135" spans="1:14" s="51" customFormat="1" ht="30" customHeight="1" x14ac:dyDescent="0.25">
      <c r="A135" s="45">
        <v>45</v>
      </c>
      <c r="B135" s="46" t="s">
        <v>175</v>
      </c>
      <c r="C135" s="62">
        <f>C136</f>
        <v>85000</v>
      </c>
      <c r="D135" s="62">
        <f t="shared" ref="D135:E136" si="21">D136</f>
        <v>85000</v>
      </c>
      <c r="E135" s="62">
        <f t="shared" si="21"/>
        <v>8690.51</v>
      </c>
      <c r="F135" s="129">
        <f t="shared" si="19"/>
        <v>10.224129411764705</v>
      </c>
    </row>
    <row r="136" spans="1:14" s="51" customFormat="1" ht="30" customHeight="1" x14ac:dyDescent="0.25">
      <c r="A136" s="45">
        <v>451</v>
      </c>
      <c r="B136" s="46" t="s">
        <v>132</v>
      </c>
      <c r="C136" s="62">
        <f>C137</f>
        <v>85000</v>
      </c>
      <c r="D136" s="62">
        <f t="shared" si="21"/>
        <v>85000</v>
      </c>
      <c r="E136" s="62">
        <f t="shared" si="21"/>
        <v>8690.51</v>
      </c>
      <c r="F136" s="129">
        <f t="shared" si="19"/>
        <v>10.224129411764705</v>
      </c>
    </row>
    <row r="137" spans="1:14" s="51" customFormat="1" ht="30" customHeight="1" x14ac:dyDescent="0.25">
      <c r="A137" s="45">
        <v>4511</v>
      </c>
      <c r="B137" s="46" t="s">
        <v>132</v>
      </c>
      <c r="C137" s="62">
        <f>C138</f>
        <v>85000</v>
      </c>
      <c r="D137" s="62">
        <f>D138</f>
        <v>85000</v>
      </c>
      <c r="E137" s="62">
        <f>E138</f>
        <v>8690.51</v>
      </c>
      <c r="F137" s="129">
        <v>0</v>
      </c>
    </row>
    <row r="138" spans="1:14" s="51" customFormat="1" ht="30" customHeight="1" x14ac:dyDescent="0.25">
      <c r="A138" s="45">
        <v>45111</v>
      </c>
      <c r="B138" s="46" t="s">
        <v>132</v>
      </c>
      <c r="C138" s="62">
        <f>'Izvršenje - po izvorima financi'!C171</f>
        <v>85000</v>
      </c>
      <c r="D138" s="62">
        <f>'Izvršenje - po izvorima financi'!D171</f>
        <v>85000</v>
      </c>
      <c r="E138" s="62">
        <f>'Izvršenje - po izvorima financi'!E171</f>
        <v>8690.51</v>
      </c>
      <c r="F138" s="129">
        <v>0</v>
      </c>
    </row>
    <row r="139" spans="1:14" s="51" customFormat="1" ht="30" customHeight="1" x14ac:dyDescent="0.25">
      <c r="H139" s="67"/>
      <c r="I139" s="67"/>
      <c r="J139" s="67"/>
      <c r="K139" s="67"/>
      <c r="L139" s="67"/>
      <c r="M139" s="67"/>
      <c r="N139" s="67"/>
    </row>
    <row r="140" spans="1:14" s="51" customFormat="1" ht="30" customHeight="1" x14ac:dyDescent="0.25">
      <c r="A140" s="173" t="s">
        <v>169</v>
      </c>
      <c r="B140" s="174"/>
      <c r="C140" s="174"/>
      <c r="D140" s="174"/>
      <c r="E140" s="174"/>
      <c r="F140" s="175"/>
      <c r="H140" s="67"/>
      <c r="I140" s="67"/>
      <c r="J140" s="67"/>
      <c r="K140" s="67"/>
      <c r="L140" s="67"/>
      <c r="M140" s="67"/>
      <c r="N140" s="67"/>
    </row>
    <row r="141" spans="1:14" s="51" customFormat="1" ht="30" customHeight="1" x14ac:dyDescent="0.25">
      <c r="B141" s="83"/>
      <c r="H141" s="67"/>
      <c r="I141" s="67"/>
      <c r="J141" s="67"/>
      <c r="K141" s="67"/>
      <c r="L141" s="67"/>
      <c r="M141" s="67"/>
      <c r="N141" s="67"/>
    </row>
    <row r="142" spans="1:14" s="51" customFormat="1" ht="30" customHeight="1" x14ac:dyDescent="0.25">
      <c r="A142" s="32" t="s">
        <v>0</v>
      </c>
      <c r="B142" s="32" t="s">
        <v>1</v>
      </c>
      <c r="C142" s="32" t="s">
        <v>138</v>
      </c>
      <c r="D142" s="32" t="s">
        <v>139</v>
      </c>
      <c r="E142" s="32" t="s">
        <v>2</v>
      </c>
      <c r="F142" s="32" t="s">
        <v>3</v>
      </c>
      <c r="H142" s="67"/>
      <c r="I142" s="67"/>
      <c r="J142" s="67"/>
      <c r="K142" s="67"/>
      <c r="L142" s="67"/>
      <c r="M142" s="67"/>
      <c r="N142" s="67"/>
    </row>
    <row r="143" spans="1:14" s="51" customFormat="1" ht="30" customHeight="1" x14ac:dyDescent="0.25">
      <c r="A143" s="42">
        <v>4</v>
      </c>
      <c r="B143" s="43" t="s">
        <v>62</v>
      </c>
      <c r="C143" s="38">
        <f>SUM(C144+C148)</f>
        <v>913424</v>
      </c>
      <c r="D143" s="38">
        <f>SUM(D144+D148)</f>
        <v>913424</v>
      </c>
      <c r="E143" s="38">
        <f>E144+E148</f>
        <v>913424</v>
      </c>
      <c r="F143" s="44">
        <f>E143/D143*100</f>
        <v>100</v>
      </c>
      <c r="H143" s="67"/>
      <c r="I143" s="67"/>
      <c r="J143" s="67"/>
      <c r="K143" s="67"/>
      <c r="L143" s="67"/>
      <c r="M143" s="67"/>
      <c r="N143" s="67"/>
    </row>
    <row r="144" spans="1:14" s="51" customFormat="1" ht="30" customHeight="1" x14ac:dyDescent="0.25">
      <c r="A144" s="39">
        <v>42</v>
      </c>
      <c r="B144" s="40" t="s">
        <v>63</v>
      </c>
      <c r="C144" s="61">
        <f>C145</f>
        <v>0</v>
      </c>
      <c r="D144" s="61">
        <f>D145</f>
        <v>0</v>
      </c>
      <c r="E144" s="61">
        <f>E145</f>
        <v>0</v>
      </c>
      <c r="F144" s="41">
        <v>0</v>
      </c>
      <c r="H144" s="67"/>
      <c r="I144" s="67"/>
      <c r="J144" s="67"/>
      <c r="K144" s="67"/>
      <c r="L144" s="67"/>
      <c r="M144" s="67"/>
      <c r="N144" s="67"/>
    </row>
    <row r="145" spans="1:14" s="51" customFormat="1" ht="30" customHeight="1" x14ac:dyDescent="0.25">
      <c r="A145" s="39">
        <v>422</v>
      </c>
      <c r="B145" s="40" t="s">
        <v>160</v>
      </c>
      <c r="C145" s="61">
        <f>SUM(C146:C147)</f>
        <v>0</v>
      </c>
      <c r="D145" s="61">
        <f>SUM(D146:D147)</f>
        <v>0</v>
      </c>
      <c r="E145" s="61">
        <f>E146+E147</f>
        <v>0</v>
      </c>
      <c r="F145" s="41">
        <v>0</v>
      </c>
      <c r="H145" s="67"/>
      <c r="I145" s="67"/>
      <c r="J145" s="67"/>
      <c r="K145" s="67"/>
      <c r="L145" s="67"/>
      <c r="M145" s="67"/>
      <c r="N145" s="67"/>
    </row>
    <row r="146" spans="1:14" s="51" customFormat="1" ht="30" customHeight="1" x14ac:dyDescent="0.25">
      <c r="A146" s="39">
        <v>4221</v>
      </c>
      <c r="B146" s="40" t="s">
        <v>65</v>
      </c>
      <c r="C146" s="61">
        <v>0</v>
      </c>
      <c r="D146" s="61">
        <v>0</v>
      </c>
      <c r="E146" s="61">
        <v>0</v>
      </c>
      <c r="F146" s="41">
        <v>0</v>
      </c>
      <c r="H146" s="67"/>
      <c r="I146" s="67"/>
      <c r="J146" s="67"/>
      <c r="K146" s="67"/>
      <c r="L146" s="67"/>
      <c r="M146" s="67"/>
      <c r="N146" s="67"/>
    </row>
    <row r="147" spans="1:14" s="51" customFormat="1" ht="30" customHeight="1" x14ac:dyDescent="0.25">
      <c r="A147" s="39">
        <v>4224</v>
      </c>
      <c r="B147" s="40" t="s">
        <v>161</v>
      </c>
      <c r="C147" s="61">
        <v>0</v>
      </c>
      <c r="D147" s="61">
        <v>0</v>
      </c>
      <c r="E147" s="61">
        <v>0</v>
      </c>
      <c r="F147" s="41">
        <v>0</v>
      </c>
      <c r="H147" s="67"/>
      <c r="I147" s="67"/>
      <c r="J147" s="67"/>
      <c r="K147" s="67"/>
      <c r="L147" s="67"/>
      <c r="M147" s="67"/>
      <c r="N147" s="67"/>
    </row>
    <row r="148" spans="1:14" s="51" customFormat="1" ht="30" customHeight="1" x14ac:dyDescent="0.25">
      <c r="A148" s="39">
        <v>423</v>
      </c>
      <c r="B148" s="40" t="s">
        <v>68</v>
      </c>
      <c r="C148" s="61">
        <f>C149</f>
        <v>913424</v>
      </c>
      <c r="D148" s="61">
        <f t="shared" ref="D148" si="22">D149</f>
        <v>913424</v>
      </c>
      <c r="E148" s="61">
        <f>E149</f>
        <v>913424</v>
      </c>
      <c r="F148" s="41">
        <f t="shared" ref="F148:F149" si="23">E148/D148*100</f>
        <v>100</v>
      </c>
      <c r="H148" s="67"/>
      <c r="I148" s="67"/>
      <c r="J148" s="67"/>
      <c r="K148" s="67"/>
      <c r="L148" s="67"/>
      <c r="M148" s="67"/>
      <c r="N148" s="67"/>
    </row>
    <row r="149" spans="1:14" s="51" customFormat="1" ht="30" customHeight="1" x14ac:dyDescent="0.25">
      <c r="A149" s="39">
        <v>4231</v>
      </c>
      <c r="B149" s="40" t="s">
        <v>69</v>
      </c>
      <c r="C149" s="61">
        <f>'Izvršenje - po izvorima financi'!C229</f>
        <v>913424</v>
      </c>
      <c r="D149" s="61">
        <f>'Izvršenje - po izvorima financi'!D229</f>
        <v>913424</v>
      </c>
      <c r="E149" s="61">
        <f>'Izvršenje - po izvorima financi'!E229</f>
        <v>913424</v>
      </c>
      <c r="F149" s="41">
        <f t="shared" si="23"/>
        <v>100</v>
      </c>
      <c r="H149" s="67"/>
      <c r="I149" s="67"/>
      <c r="J149" s="67"/>
      <c r="K149" s="67"/>
      <c r="L149" s="67"/>
      <c r="M149" s="67"/>
      <c r="N149" s="67"/>
    </row>
    <row r="150" spans="1:14" s="51" customFormat="1" ht="30" customHeight="1" x14ac:dyDescent="0.25">
      <c r="H150" s="67"/>
      <c r="I150" s="67"/>
      <c r="J150" s="67"/>
      <c r="K150" s="67"/>
      <c r="L150" s="67"/>
      <c r="M150" s="67"/>
      <c r="N150" s="67"/>
    </row>
    <row r="151" spans="1:14" s="51" customFormat="1" ht="30" customHeight="1" x14ac:dyDescent="0.25">
      <c r="A151" s="170" t="s">
        <v>170</v>
      </c>
      <c r="B151" s="171"/>
      <c r="C151" s="171"/>
      <c r="D151" s="171"/>
      <c r="E151" s="171"/>
      <c r="F151" s="172"/>
      <c r="H151" s="67"/>
      <c r="I151" s="67"/>
      <c r="J151" s="67"/>
      <c r="K151" s="67"/>
      <c r="L151" s="67"/>
      <c r="M151" s="67"/>
      <c r="N151" s="67"/>
    </row>
    <row r="152" spans="1:14" s="51" customFormat="1" ht="30" customHeight="1" x14ac:dyDescent="0.25">
      <c r="H152" s="67"/>
      <c r="I152" s="67"/>
      <c r="J152" s="67"/>
      <c r="K152" s="67"/>
      <c r="L152" s="67"/>
      <c r="M152" s="67"/>
      <c r="N152" s="67"/>
    </row>
    <row r="153" spans="1:14" s="51" customFormat="1" ht="30" customHeight="1" x14ac:dyDescent="0.25">
      <c r="A153" s="32" t="s">
        <v>0</v>
      </c>
      <c r="B153" s="32" t="s">
        <v>1</v>
      </c>
      <c r="C153" s="32" t="s">
        <v>138</v>
      </c>
      <c r="D153" s="32" t="s">
        <v>139</v>
      </c>
      <c r="E153" s="32" t="s">
        <v>2</v>
      </c>
      <c r="F153" s="32" t="s">
        <v>3</v>
      </c>
      <c r="H153" s="67"/>
      <c r="I153" s="67"/>
      <c r="J153" s="67"/>
      <c r="K153" s="67"/>
      <c r="L153" s="67"/>
      <c r="M153" s="67"/>
      <c r="N153" s="67"/>
    </row>
    <row r="154" spans="1:14" s="51" customFormat="1" ht="30" customHeight="1" x14ac:dyDescent="0.25">
      <c r="A154" s="42">
        <v>3</v>
      </c>
      <c r="B154" s="43" t="s">
        <v>21</v>
      </c>
      <c r="C154" s="38">
        <f>SUM(C155,C165)</f>
        <v>1705000</v>
      </c>
      <c r="D154" s="38">
        <f>D155+D165</f>
        <v>1705000</v>
      </c>
      <c r="E154" s="38">
        <f>SUM(E155,E165)</f>
        <v>882873.23</v>
      </c>
      <c r="F154" s="44">
        <f>E154/D154*100</f>
        <v>51.781421114369493</v>
      </c>
      <c r="H154" s="67"/>
      <c r="I154" s="67"/>
      <c r="J154" s="67"/>
      <c r="K154" s="67"/>
      <c r="L154" s="67"/>
      <c r="M154" s="67"/>
      <c r="N154" s="67"/>
    </row>
    <row r="155" spans="1:14" s="51" customFormat="1" ht="30" customHeight="1" x14ac:dyDescent="0.25">
      <c r="A155" s="39">
        <v>31</v>
      </c>
      <c r="B155" s="40" t="s">
        <v>22</v>
      </c>
      <c r="C155" s="61">
        <f>C156+C160+C162</f>
        <v>1585000</v>
      </c>
      <c r="D155" s="61">
        <f>D156+D160+D162</f>
        <v>1585000</v>
      </c>
      <c r="E155" s="61">
        <f>E156+E160+E162</f>
        <v>835712</v>
      </c>
      <c r="F155" s="41">
        <f>E155/D155*100</f>
        <v>52.726309148264981</v>
      </c>
      <c r="H155" s="67"/>
      <c r="I155" s="67"/>
      <c r="J155" s="67"/>
      <c r="K155" s="67"/>
      <c r="L155" s="67"/>
      <c r="M155" s="67"/>
      <c r="N155" s="67"/>
    </row>
    <row r="156" spans="1:14" s="51" customFormat="1" ht="30" customHeight="1" x14ac:dyDescent="0.25">
      <c r="A156" s="39">
        <v>311</v>
      </c>
      <c r="B156" s="40" t="s">
        <v>98</v>
      </c>
      <c r="C156" s="61">
        <f t="shared" ref="C156:D156" si="24">SUM(C157:C159)</f>
        <v>1425000</v>
      </c>
      <c r="D156" s="61">
        <f t="shared" si="24"/>
        <v>1425000</v>
      </c>
      <c r="E156" s="61">
        <f>SUM(E157:E159)</f>
        <v>751562.43</v>
      </c>
      <c r="F156" s="41">
        <f t="shared" ref="F156:F177" si="25">E156/D156*100</f>
        <v>52.741223157894744</v>
      </c>
      <c r="H156" s="67"/>
      <c r="I156" s="67"/>
      <c r="J156" s="67"/>
      <c r="K156" s="67"/>
      <c r="L156" s="67"/>
      <c r="M156" s="67"/>
      <c r="N156" s="67"/>
    </row>
    <row r="157" spans="1:14" s="51" customFormat="1" ht="30" customHeight="1" x14ac:dyDescent="0.25">
      <c r="A157" s="39">
        <v>3111</v>
      </c>
      <c r="B157" s="40" t="s">
        <v>24</v>
      </c>
      <c r="C157" s="61">
        <f>'Izvršenje - po izvorima financi'!C238</f>
        <v>1140000</v>
      </c>
      <c r="D157" s="61">
        <f>'Izvršenje - po izvorima financi'!D238</f>
        <v>1140000</v>
      </c>
      <c r="E157" s="61">
        <f>'Izvršenje - po izvorima financi'!E238</f>
        <v>628950.05000000005</v>
      </c>
      <c r="F157" s="41">
        <f t="shared" si="25"/>
        <v>55.171057017543866</v>
      </c>
      <c r="H157" s="67"/>
      <c r="I157" s="67"/>
      <c r="J157" s="67"/>
      <c r="K157" s="67"/>
      <c r="L157" s="67"/>
      <c r="M157" s="67"/>
      <c r="N157" s="67"/>
    </row>
    <row r="158" spans="1:14" s="51" customFormat="1" ht="30" customHeight="1" x14ac:dyDescent="0.25">
      <c r="A158" s="39">
        <v>3113</v>
      </c>
      <c r="B158" s="40" t="s">
        <v>25</v>
      </c>
      <c r="C158" s="61">
        <f>'Izvršenje - po izvorima financi'!C239</f>
        <v>60000</v>
      </c>
      <c r="D158" s="61">
        <f>'Izvršenje - po izvorima financi'!D239</f>
        <v>60000</v>
      </c>
      <c r="E158" s="61">
        <f>'Izvršenje - po izvorima financi'!E239</f>
        <v>4383.63</v>
      </c>
      <c r="F158" s="41">
        <f t="shared" si="25"/>
        <v>7.3060499999999999</v>
      </c>
      <c r="H158" s="67"/>
      <c r="I158" s="67"/>
      <c r="J158" s="67"/>
      <c r="K158" s="67"/>
      <c r="L158" s="67"/>
      <c r="M158" s="67"/>
      <c r="N158" s="67"/>
    </row>
    <row r="159" spans="1:14" s="51" customFormat="1" ht="30" customHeight="1" x14ac:dyDescent="0.25">
      <c r="A159" s="39">
        <v>3114</v>
      </c>
      <c r="B159" s="40" t="s">
        <v>26</v>
      </c>
      <c r="C159" s="61">
        <f>'Izvršenje - po izvorima financi'!C240</f>
        <v>225000</v>
      </c>
      <c r="D159" s="61">
        <f>'Izvršenje - po izvorima financi'!D240</f>
        <v>225000</v>
      </c>
      <c r="E159" s="61">
        <f>'Izvršenje - po izvorima financi'!E240</f>
        <v>118228.75</v>
      </c>
      <c r="F159" s="41">
        <f t="shared" si="25"/>
        <v>52.546111111111117</v>
      </c>
      <c r="H159" s="67"/>
      <c r="I159" s="67"/>
      <c r="J159" s="67"/>
      <c r="K159" s="67"/>
      <c r="L159" s="67"/>
      <c r="M159" s="67"/>
      <c r="N159" s="67"/>
    </row>
    <row r="160" spans="1:14" s="51" customFormat="1" ht="30" customHeight="1" x14ac:dyDescent="0.25">
      <c r="A160" s="39">
        <v>312</v>
      </c>
      <c r="B160" s="40" t="s">
        <v>27</v>
      </c>
      <c r="C160" s="61">
        <f>C161</f>
        <v>60000</v>
      </c>
      <c r="D160" s="61">
        <f>D161</f>
        <v>60000</v>
      </c>
      <c r="E160" s="61">
        <f>E161</f>
        <v>21047.61</v>
      </c>
      <c r="F160" s="41">
        <f t="shared" si="25"/>
        <v>35.079350000000005</v>
      </c>
      <c r="H160" s="67"/>
      <c r="I160" s="67"/>
      <c r="J160" s="67"/>
      <c r="K160" s="67"/>
      <c r="L160" s="67"/>
      <c r="M160" s="67"/>
      <c r="N160" s="67"/>
    </row>
    <row r="161" spans="1:14" s="51" customFormat="1" ht="30" customHeight="1" x14ac:dyDescent="0.25">
      <c r="A161" s="39">
        <v>3121</v>
      </c>
      <c r="B161" s="40" t="s">
        <v>27</v>
      </c>
      <c r="C161" s="61">
        <f>'Izvršenje - po izvorima financi'!C242</f>
        <v>60000</v>
      </c>
      <c r="D161" s="61">
        <f>'Izvršenje - po izvorima financi'!D242</f>
        <v>60000</v>
      </c>
      <c r="E161" s="61">
        <f>'Izvršenje - po izvorima financi'!E242</f>
        <v>21047.61</v>
      </c>
      <c r="F161" s="41">
        <f t="shared" si="25"/>
        <v>35.079350000000005</v>
      </c>
      <c r="H161" s="67"/>
      <c r="I161" s="67"/>
      <c r="J161" s="67"/>
      <c r="K161" s="67"/>
      <c r="L161" s="67"/>
      <c r="M161" s="67"/>
      <c r="N161" s="67"/>
    </row>
    <row r="162" spans="1:14" s="51" customFormat="1" ht="30" customHeight="1" x14ac:dyDescent="0.25">
      <c r="A162" s="39">
        <v>313</v>
      </c>
      <c r="B162" s="40" t="s">
        <v>99</v>
      </c>
      <c r="C162" s="61">
        <f>C163+C164</f>
        <v>100000</v>
      </c>
      <c r="D162" s="61">
        <f>D163+D164</f>
        <v>100000</v>
      </c>
      <c r="E162" s="61">
        <f>E163+E164</f>
        <v>63101.96</v>
      </c>
      <c r="F162" s="41">
        <f t="shared" si="25"/>
        <v>63.101959999999998</v>
      </c>
      <c r="H162" s="67"/>
      <c r="I162" s="67"/>
      <c r="J162" s="67"/>
      <c r="K162" s="67"/>
      <c r="L162" s="67"/>
      <c r="M162" s="67"/>
      <c r="N162" s="67"/>
    </row>
    <row r="163" spans="1:14" s="51" customFormat="1" ht="30" customHeight="1" x14ac:dyDescent="0.25">
      <c r="A163" s="39">
        <v>3132</v>
      </c>
      <c r="B163" s="40" t="s">
        <v>29</v>
      </c>
      <c r="C163" s="61">
        <f>'Izvršenje - po izvorima financi'!C244</f>
        <v>100000</v>
      </c>
      <c r="D163" s="61">
        <f>'Izvršenje - po izvorima financi'!D244</f>
        <v>100000</v>
      </c>
      <c r="E163" s="61">
        <f>'Izvršenje - po izvorima financi'!E244</f>
        <v>63101.96</v>
      </c>
      <c r="F163" s="41">
        <f t="shared" si="25"/>
        <v>63.101959999999998</v>
      </c>
      <c r="H163" s="67"/>
      <c r="I163" s="67"/>
      <c r="J163" s="67"/>
      <c r="K163" s="67"/>
      <c r="L163" s="67"/>
      <c r="M163" s="67"/>
      <c r="N163" s="67"/>
    </row>
    <row r="164" spans="1:14" s="51" customFormat="1" ht="30" customHeight="1" x14ac:dyDescent="0.25">
      <c r="A164" s="39">
        <v>3133</v>
      </c>
      <c r="B164" s="40" t="s">
        <v>100</v>
      </c>
      <c r="C164" s="61">
        <f>'Izvršenje - po izvorima financi'!C245</f>
        <v>0</v>
      </c>
      <c r="D164" s="61">
        <f>'Izvršenje - po izvorima financi'!D245</f>
        <v>0</v>
      </c>
      <c r="E164" s="61">
        <f>'Izvršenje - po izvorima financi'!E245</f>
        <v>0</v>
      </c>
      <c r="F164" s="41">
        <v>0</v>
      </c>
      <c r="H164" s="67"/>
      <c r="I164" s="67"/>
      <c r="J164" s="67"/>
      <c r="K164" s="67"/>
      <c r="L164" s="67"/>
      <c r="M164" s="67"/>
      <c r="N164" s="67"/>
    </row>
    <row r="165" spans="1:14" s="51" customFormat="1" ht="30" customHeight="1" x14ac:dyDescent="0.25">
      <c r="A165" s="39">
        <v>32</v>
      </c>
      <c r="B165" s="40" t="s">
        <v>31</v>
      </c>
      <c r="C165" s="61">
        <f>C166+C174+C171</f>
        <v>120000</v>
      </c>
      <c r="D165" s="61">
        <f>D166+D174+D171</f>
        <v>120000</v>
      </c>
      <c r="E165" s="61">
        <f>E166+E174+E171</f>
        <v>47161.229999999996</v>
      </c>
      <c r="F165" s="41">
        <f t="shared" si="25"/>
        <v>39.301024999999996</v>
      </c>
      <c r="H165" s="67"/>
      <c r="I165" s="67"/>
      <c r="J165" s="67"/>
      <c r="K165" s="67"/>
      <c r="L165" s="67"/>
      <c r="M165" s="67"/>
      <c r="N165" s="67"/>
    </row>
    <row r="166" spans="1:14" s="51" customFormat="1" ht="30" customHeight="1" x14ac:dyDescent="0.25">
      <c r="A166" s="39">
        <v>321</v>
      </c>
      <c r="B166" s="40" t="s">
        <v>32</v>
      </c>
      <c r="C166" s="61">
        <f>SUM(C167:C170)</f>
        <v>52000</v>
      </c>
      <c r="D166" s="61">
        <f>SUM(D167:D170)</f>
        <v>52000</v>
      </c>
      <c r="E166" s="61">
        <f>SUM(E167:E170)</f>
        <v>22367.16</v>
      </c>
      <c r="F166" s="41">
        <f t="shared" si="25"/>
        <v>43.013769230769235</v>
      </c>
      <c r="H166" s="67"/>
      <c r="I166" s="67"/>
      <c r="J166" s="67"/>
      <c r="K166" s="67"/>
      <c r="L166" s="67"/>
      <c r="M166" s="67"/>
      <c r="N166" s="67"/>
    </row>
    <row r="167" spans="1:14" s="51" customFormat="1" ht="30" customHeight="1" x14ac:dyDescent="0.25">
      <c r="A167" s="39">
        <v>3211</v>
      </c>
      <c r="B167" s="40" t="s">
        <v>33</v>
      </c>
      <c r="C167" s="61">
        <f>'Izvršenje - po izvorima financi'!C248</f>
        <v>7000</v>
      </c>
      <c r="D167" s="61">
        <f>'Izvršenje - po izvorima financi'!D248</f>
        <v>7000</v>
      </c>
      <c r="E167" s="61">
        <f>'Izvršenje - po izvorima financi'!E248</f>
        <v>1000</v>
      </c>
      <c r="F167" s="41">
        <f t="shared" si="25"/>
        <v>14.285714285714285</v>
      </c>
      <c r="H167" s="67"/>
      <c r="I167" s="67"/>
      <c r="J167" s="67"/>
      <c r="K167" s="67"/>
      <c r="L167" s="67"/>
      <c r="M167" s="67"/>
      <c r="N167" s="67"/>
    </row>
    <row r="168" spans="1:14" s="51" customFormat="1" ht="30" customHeight="1" x14ac:dyDescent="0.25">
      <c r="A168" s="39">
        <v>3212</v>
      </c>
      <c r="B168" s="40" t="s">
        <v>34</v>
      </c>
      <c r="C168" s="61">
        <f>'Izvršenje - po izvorima financi'!C249</f>
        <v>41000</v>
      </c>
      <c r="D168" s="61">
        <f>'Izvršenje - po izvorima financi'!D249</f>
        <v>41000</v>
      </c>
      <c r="E168" s="61">
        <f>'Izvršenje - po izvorima financi'!E249</f>
        <v>20252.36</v>
      </c>
      <c r="F168" s="41">
        <f t="shared" si="25"/>
        <v>49.396000000000001</v>
      </c>
      <c r="H168" s="67"/>
      <c r="I168" s="67"/>
      <c r="J168" s="67"/>
      <c r="K168" s="67"/>
      <c r="L168" s="67"/>
      <c r="M168" s="67"/>
      <c r="N168" s="67"/>
    </row>
    <row r="169" spans="1:14" s="51" customFormat="1" ht="30" customHeight="1" x14ac:dyDescent="0.25">
      <c r="A169" s="39">
        <v>3213</v>
      </c>
      <c r="B169" s="40" t="s">
        <v>141</v>
      </c>
      <c r="C169" s="61">
        <f>'Izvršenje - po izvorima financi'!C250</f>
        <v>3000</v>
      </c>
      <c r="D169" s="61">
        <f>'Izvršenje - po izvorima financi'!D250</f>
        <v>3000</v>
      </c>
      <c r="E169" s="61">
        <f>'Izvršenje - po izvorima financi'!E250</f>
        <v>0</v>
      </c>
      <c r="F169" s="41">
        <f t="shared" si="25"/>
        <v>0</v>
      </c>
      <c r="H169" s="67"/>
      <c r="I169" s="67"/>
      <c r="J169" s="67"/>
      <c r="K169" s="67"/>
      <c r="L169" s="67"/>
      <c r="M169" s="67"/>
      <c r="N169" s="67"/>
    </row>
    <row r="170" spans="1:14" s="51" customFormat="1" ht="30" customHeight="1" x14ac:dyDescent="0.25">
      <c r="A170" s="39">
        <v>3214</v>
      </c>
      <c r="B170" s="40" t="s">
        <v>36</v>
      </c>
      <c r="C170" s="61">
        <f>'Izvršenje - po izvorima financi'!C251</f>
        <v>1000</v>
      </c>
      <c r="D170" s="61">
        <f>'Izvršenje - po izvorima financi'!D251</f>
        <v>1000</v>
      </c>
      <c r="E170" s="61">
        <f>'Izvršenje - po izvorima financi'!E251</f>
        <v>1114.8</v>
      </c>
      <c r="F170" s="41">
        <f t="shared" si="25"/>
        <v>111.48</v>
      </c>
      <c r="H170" s="67"/>
      <c r="I170" s="67"/>
      <c r="J170" s="67"/>
      <c r="K170" s="67"/>
      <c r="L170" s="67"/>
      <c r="M170" s="67"/>
      <c r="N170" s="67"/>
    </row>
    <row r="171" spans="1:14" s="51" customFormat="1" ht="30" customHeight="1" x14ac:dyDescent="0.25">
      <c r="A171" s="39">
        <v>322</v>
      </c>
      <c r="B171" s="40" t="s">
        <v>37</v>
      </c>
      <c r="C171" s="61">
        <f>SUM(C172:C172)+C173</f>
        <v>31000</v>
      </c>
      <c r="D171" s="61">
        <f>SUM(D172:D172)+D173</f>
        <v>31000</v>
      </c>
      <c r="E171" s="61">
        <f>SUM(E172:E172)+E173</f>
        <v>6739.67</v>
      </c>
      <c r="F171" s="41">
        <f t="shared" si="25"/>
        <v>21.740870967741934</v>
      </c>
      <c r="H171" s="67"/>
      <c r="I171" s="67"/>
      <c r="J171" s="67"/>
      <c r="K171" s="67"/>
      <c r="L171" s="67"/>
      <c r="M171" s="67"/>
      <c r="N171" s="67"/>
    </row>
    <row r="172" spans="1:14" s="51" customFormat="1" ht="30" customHeight="1" x14ac:dyDescent="0.25">
      <c r="A172" s="39">
        <v>3223</v>
      </c>
      <c r="B172" s="40" t="s">
        <v>39</v>
      </c>
      <c r="C172" s="61">
        <f>'Izvršenje - po izvorima financi'!C253</f>
        <v>21000</v>
      </c>
      <c r="D172" s="61">
        <f>'Izvršenje - po izvorima financi'!D253</f>
        <v>21000</v>
      </c>
      <c r="E172" s="61">
        <f>'Izvršenje - po izvorima financi'!E253</f>
        <v>6739.67</v>
      </c>
      <c r="F172" s="41">
        <f t="shared" si="25"/>
        <v>32.093666666666664</v>
      </c>
      <c r="H172" s="67"/>
      <c r="I172" s="67"/>
      <c r="J172" s="67"/>
      <c r="K172" s="67"/>
      <c r="L172" s="67"/>
      <c r="M172" s="67"/>
      <c r="N172" s="67"/>
    </row>
    <row r="173" spans="1:14" s="51" customFormat="1" ht="30" customHeight="1" x14ac:dyDescent="0.25">
      <c r="A173" s="39">
        <v>3227</v>
      </c>
      <c r="B173" s="40" t="s">
        <v>183</v>
      </c>
      <c r="C173" s="61">
        <f>'Izvršenje - po izvorima financi'!C255</f>
        <v>10000</v>
      </c>
      <c r="D173" s="61">
        <f>'Izvršenje - po izvorima financi'!D255</f>
        <v>10000</v>
      </c>
      <c r="E173" s="61">
        <f>'Izvršenje - po izvorima financi'!E255</f>
        <v>0</v>
      </c>
      <c r="F173" s="41">
        <f t="shared" si="25"/>
        <v>0</v>
      </c>
      <c r="H173" s="67"/>
      <c r="I173" s="67"/>
      <c r="J173" s="67"/>
      <c r="K173" s="67"/>
      <c r="L173" s="67"/>
      <c r="M173" s="67"/>
      <c r="N173" s="67"/>
    </row>
    <row r="174" spans="1:14" s="51" customFormat="1" ht="30" customHeight="1" x14ac:dyDescent="0.25">
      <c r="A174" s="39">
        <v>323</v>
      </c>
      <c r="B174" s="40" t="s">
        <v>42</v>
      </c>
      <c r="C174" s="61">
        <f t="shared" ref="C174:D174" si="26">SUM(C175:C177)</f>
        <v>37000</v>
      </c>
      <c r="D174" s="61">
        <f t="shared" si="26"/>
        <v>37000</v>
      </c>
      <c r="E174" s="61">
        <f t="shared" ref="E174" si="27">SUM(E175:E177)</f>
        <v>18054.400000000001</v>
      </c>
      <c r="F174" s="41">
        <f t="shared" si="25"/>
        <v>48.795675675675682</v>
      </c>
      <c r="H174" s="67"/>
      <c r="I174" s="67"/>
      <c r="J174" s="67"/>
      <c r="K174" s="67"/>
      <c r="L174" s="67"/>
      <c r="M174" s="67"/>
      <c r="N174" s="67"/>
    </row>
    <row r="175" spans="1:14" s="51" customFormat="1" ht="30" customHeight="1" x14ac:dyDescent="0.25">
      <c r="A175" s="39">
        <v>3231</v>
      </c>
      <c r="B175" s="40" t="s">
        <v>43</v>
      </c>
      <c r="C175" s="61">
        <f>'Izvršenje - po izvorima financi'!C257</f>
        <v>7000</v>
      </c>
      <c r="D175" s="61">
        <f>'Izvršenje - po izvorima financi'!D257</f>
        <v>7000</v>
      </c>
      <c r="E175" s="61">
        <f>'Izvršenje - po izvorima financi'!E257</f>
        <v>2848.74</v>
      </c>
      <c r="F175" s="41">
        <f t="shared" si="25"/>
        <v>40.696285714285715</v>
      </c>
      <c r="H175" s="67"/>
      <c r="I175" s="67"/>
      <c r="J175" s="67"/>
      <c r="K175" s="67"/>
      <c r="L175" s="67"/>
      <c r="M175" s="67"/>
      <c r="N175" s="67"/>
    </row>
    <row r="176" spans="1:14" s="51" customFormat="1" ht="30" customHeight="1" x14ac:dyDescent="0.25">
      <c r="A176" s="39">
        <v>3234</v>
      </c>
      <c r="B176" s="40" t="s">
        <v>104</v>
      </c>
      <c r="C176" s="61">
        <f>'Izvršenje - po izvorima financi'!C258</f>
        <v>5000</v>
      </c>
      <c r="D176" s="61">
        <f>'Izvršenje - po izvorima financi'!D258</f>
        <v>5000</v>
      </c>
      <c r="E176" s="61">
        <f>'Izvršenje - po izvorima financi'!E258</f>
        <v>1672.83</v>
      </c>
      <c r="F176" s="41">
        <f t="shared" si="25"/>
        <v>33.456599999999995</v>
      </c>
      <c r="H176" s="67"/>
      <c r="I176" s="67"/>
      <c r="J176" s="67"/>
      <c r="K176" s="67"/>
      <c r="L176" s="67"/>
      <c r="M176" s="67"/>
      <c r="N176" s="67"/>
    </row>
    <row r="177" spans="1:14" s="51" customFormat="1" ht="30" customHeight="1" x14ac:dyDescent="0.25">
      <c r="A177" s="39">
        <v>3239</v>
      </c>
      <c r="B177" s="40" t="s">
        <v>50</v>
      </c>
      <c r="C177" s="61">
        <f>'Izvršenje - po izvorima financi'!C259</f>
        <v>25000</v>
      </c>
      <c r="D177" s="61">
        <f>'Izvršenje - po izvorima financi'!D259</f>
        <v>25000</v>
      </c>
      <c r="E177" s="61">
        <f>'Izvršenje - po izvorima financi'!E259</f>
        <v>13532.83</v>
      </c>
      <c r="F177" s="41">
        <f t="shared" si="25"/>
        <v>54.131320000000002</v>
      </c>
      <c r="H177" s="67"/>
      <c r="I177" s="67"/>
      <c r="J177" s="67"/>
      <c r="K177" s="67"/>
      <c r="L177" s="67"/>
      <c r="M177" s="67"/>
      <c r="N177" s="67"/>
    </row>
    <row r="178" spans="1:14" s="51" customFormat="1" ht="30" customHeight="1" x14ac:dyDescent="0.25">
      <c r="A178" s="130"/>
      <c r="B178" s="131"/>
      <c r="C178" s="82"/>
      <c r="D178" s="82"/>
      <c r="E178" s="82"/>
      <c r="F178" s="132"/>
      <c r="H178" s="67"/>
      <c r="I178" s="67"/>
      <c r="J178" s="67"/>
      <c r="K178" s="67"/>
      <c r="L178" s="67"/>
      <c r="M178" s="67"/>
      <c r="N178" s="67"/>
    </row>
    <row r="179" spans="1:14" s="51" customFormat="1" ht="30" customHeight="1" x14ac:dyDescent="0.25">
      <c r="A179" s="170" t="s">
        <v>185</v>
      </c>
      <c r="B179" s="171"/>
      <c r="C179" s="171"/>
      <c r="D179" s="171"/>
      <c r="E179" s="171"/>
      <c r="F179" s="172"/>
      <c r="H179" s="67"/>
      <c r="I179" s="67"/>
      <c r="J179" s="67"/>
      <c r="K179" s="67"/>
      <c r="L179" s="67"/>
      <c r="M179" s="67"/>
      <c r="N179" s="67"/>
    </row>
    <row r="180" spans="1:14" s="51" customFormat="1" ht="30" customHeight="1" x14ac:dyDescent="0.25">
      <c r="H180" s="67"/>
      <c r="I180" s="67"/>
      <c r="J180" s="67"/>
      <c r="K180" s="67"/>
      <c r="L180" s="67"/>
      <c r="M180" s="67"/>
      <c r="N180" s="67"/>
    </row>
    <row r="181" spans="1:14" s="51" customFormat="1" ht="30" customHeight="1" x14ac:dyDescent="0.25">
      <c r="A181" s="32" t="s">
        <v>0</v>
      </c>
      <c r="B181" s="32" t="s">
        <v>1</v>
      </c>
      <c r="C181" s="32" t="s">
        <v>138</v>
      </c>
      <c r="D181" s="32" t="s">
        <v>139</v>
      </c>
      <c r="E181" s="32" t="s">
        <v>2</v>
      </c>
      <c r="F181" s="32" t="s">
        <v>3</v>
      </c>
      <c r="H181" s="67"/>
      <c r="I181" s="67"/>
      <c r="J181" s="67"/>
      <c r="K181" s="67"/>
      <c r="L181" s="67"/>
      <c r="M181" s="67"/>
      <c r="N181" s="67"/>
    </row>
    <row r="182" spans="1:14" s="51" customFormat="1" ht="30" customHeight="1" x14ac:dyDescent="0.25">
      <c r="A182" s="42">
        <v>3</v>
      </c>
      <c r="B182" s="43" t="s">
        <v>21</v>
      </c>
      <c r="C182" s="38">
        <f>C183+C193</f>
        <v>0</v>
      </c>
      <c r="D182" s="38">
        <f>SUM(D183,D193)</f>
        <v>1420000</v>
      </c>
      <c r="E182" s="38">
        <f>SUM(E183,E193)</f>
        <v>344481.61</v>
      </c>
      <c r="F182" s="44">
        <f>E182/D182*100</f>
        <v>24.259268309859152</v>
      </c>
      <c r="H182" s="67"/>
      <c r="I182" s="67"/>
      <c r="J182" s="67"/>
      <c r="K182" s="67"/>
      <c r="L182" s="67"/>
      <c r="M182" s="67"/>
      <c r="N182" s="67"/>
    </row>
    <row r="183" spans="1:14" s="51" customFormat="1" ht="30" customHeight="1" x14ac:dyDescent="0.25">
      <c r="A183" s="39">
        <v>31</v>
      </c>
      <c r="B183" s="40" t="s">
        <v>22</v>
      </c>
      <c r="C183" s="61">
        <f>C184+C188+C190</f>
        <v>0</v>
      </c>
      <c r="D183" s="61">
        <f>D184+D188+D190</f>
        <v>1249000</v>
      </c>
      <c r="E183" s="61">
        <f>E184+E188+E190</f>
        <v>280340.14</v>
      </c>
      <c r="F183" s="120">
        <f t="shared" ref="F183:F205" si="28">E183/D183*100</f>
        <v>22.445167333867094</v>
      </c>
      <c r="H183" s="67"/>
      <c r="I183" s="67"/>
      <c r="J183" s="67"/>
      <c r="K183" s="119"/>
      <c r="L183" s="67"/>
      <c r="M183" s="67"/>
      <c r="N183" s="67"/>
    </row>
    <row r="184" spans="1:14" s="51" customFormat="1" ht="30" customHeight="1" x14ac:dyDescent="0.25">
      <c r="A184" s="39">
        <v>311</v>
      </c>
      <c r="B184" s="40" t="s">
        <v>98</v>
      </c>
      <c r="C184" s="61">
        <f>SUM(C185:C187)</f>
        <v>0</v>
      </c>
      <c r="D184" s="61">
        <f t="shared" ref="D184:E184" si="29">SUM(D185:D187)</f>
        <v>1120000</v>
      </c>
      <c r="E184" s="61">
        <f t="shared" si="29"/>
        <v>249789.88</v>
      </c>
      <c r="F184" s="120">
        <f t="shared" si="28"/>
        <v>22.302667857142858</v>
      </c>
      <c r="H184" s="67"/>
      <c r="I184" s="67"/>
      <c r="J184" s="67"/>
      <c r="K184" s="67"/>
      <c r="L184" s="67"/>
      <c r="M184" s="67"/>
      <c r="N184" s="67"/>
    </row>
    <row r="185" spans="1:14" s="51" customFormat="1" ht="30" customHeight="1" x14ac:dyDescent="0.25">
      <c r="A185" s="39">
        <v>3111</v>
      </c>
      <c r="B185" s="40" t="s">
        <v>24</v>
      </c>
      <c r="C185" s="61">
        <v>0</v>
      </c>
      <c r="D185" s="61">
        <v>900000</v>
      </c>
      <c r="E185" s="61">
        <v>200331.82</v>
      </c>
      <c r="F185" s="120">
        <f t="shared" si="28"/>
        <v>22.259091111111111</v>
      </c>
      <c r="H185" s="67"/>
      <c r="I185" s="67"/>
      <c r="J185" s="67"/>
      <c r="K185" s="67"/>
      <c r="L185" s="67"/>
      <c r="M185" s="67"/>
      <c r="N185" s="67"/>
    </row>
    <row r="186" spans="1:14" s="51" customFormat="1" ht="30" customHeight="1" x14ac:dyDescent="0.25">
      <c r="A186" s="39">
        <v>3113</v>
      </c>
      <c r="B186" s="40" t="s">
        <v>25</v>
      </c>
      <c r="C186" s="61">
        <v>0</v>
      </c>
      <c r="D186" s="61">
        <v>20000</v>
      </c>
      <c r="E186" s="61">
        <v>9712.4599999999991</v>
      </c>
      <c r="F186" s="120">
        <f t="shared" si="28"/>
        <v>48.5623</v>
      </c>
      <c r="H186" s="67"/>
      <c r="I186" s="67"/>
      <c r="J186" s="67"/>
      <c r="K186" s="67"/>
      <c r="L186" s="67"/>
      <c r="M186" s="67"/>
      <c r="N186" s="67"/>
    </row>
    <row r="187" spans="1:14" s="51" customFormat="1" ht="30" customHeight="1" x14ac:dyDescent="0.25">
      <c r="A187" s="39">
        <v>3114</v>
      </c>
      <c r="B187" s="40" t="s">
        <v>26</v>
      </c>
      <c r="C187" s="61">
        <v>0</v>
      </c>
      <c r="D187" s="61">
        <v>200000</v>
      </c>
      <c r="E187" s="61">
        <v>39745.599999999999</v>
      </c>
      <c r="F187" s="120">
        <f t="shared" si="28"/>
        <v>19.872799999999998</v>
      </c>
      <c r="H187" s="67"/>
      <c r="I187" s="67"/>
      <c r="J187" s="67"/>
      <c r="K187" s="119"/>
      <c r="L187" s="67"/>
      <c r="M187" s="67"/>
      <c r="N187" s="67"/>
    </row>
    <row r="188" spans="1:14" s="51" customFormat="1" ht="30" customHeight="1" x14ac:dyDescent="0.25">
      <c r="A188" s="39">
        <v>312</v>
      </c>
      <c r="B188" s="40" t="s">
        <v>27</v>
      </c>
      <c r="C188" s="61">
        <f>C189</f>
        <v>0</v>
      </c>
      <c r="D188" s="61">
        <f>D189</f>
        <v>49000</v>
      </c>
      <c r="E188" s="61">
        <f>E189</f>
        <v>15000</v>
      </c>
      <c r="F188" s="120">
        <f t="shared" si="28"/>
        <v>30.612244897959183</v>
      </c>
      <c r="H188" s="67"/>
      <c r="I188" s="67"/>
      <c r="J188" s="67"/>
      <c r="K188" s="67"/>
      <c r="L188" s="67"/>
      <c r="M188" s="67"/>
      <c r="N188" s="67"/>
    </row>
    <row r="189" spans="1:14" s="51" customFormat="1" ht="30" customHeight="1" x14ac:dyDescent="0.25">
      <c r="A189" s="39">
        <v>3121</v>
      </c>
      <c r="B189" s="40" t="s">
        <v>27</v>
      </c>
      <c r="C189" s="61">
        <v>0</v>
      </c>
      <c r="D189" s="61">
        <v>49000</v>
      </c>
      <c r="E189" s="61">
        <v>15000</v>
      </c>
      <c r="F189" s="120">
        <f t="shared" si="28"/>
        <v>30.612244897959183</v>
      </c>
      <c r="H189" s="67"/>
      <c r="I189" s="67"/>
      <c r="J189" s="67"/>
      <c r="K189" s="67"/>
      <c r="L189" s="67"/>
      <c r="M189" s="67"/>
      <c r="N189" s="67"/>
    </row>
    <row r="190" spans="1:14" s="51" customFormat="1" ht="30" customHeight="1" x14ac:dyDescent="0.25">
      <c r="A190" s="39">
        <v>313</v>
      </c>
      <c r="B190" s="40" t="s">
        <v>99</v>
      </c>
      <c r="C190" s="61">
        <f>C191+C192</f>
        <v>0</v>
      </c>
      <c r="D190" s="61">
        <f>D191+D192</f>
        <v>80000</v>
      </c>
      <c r="E190" s="61">
        <f>E191+E192</f>
        <v>15550.26</v>
      </c>
      <c r="F190" s="120">
        <f t="shared" si="28"/>
        <v>19.437825</v>
      </c>
      <c r="H190" s="67"/>
      <c r="I190" s="67"/>
      <c r="J190" s="67"/>
      <c r="K190" s="67"/>
      <c r="L190" s="67"/>
      <c r="M190" s="67"/>
      <c r="N190" s="67"/>
    </row>
    <row r="191" spans="1:14" s="51" customFormat="1" ht="30" customHeight="1" x14ac:dyDescent="0.25">
      <c r="A191" s="39">
        <v>3132</v>
      </c>
      <c r="B191" s="40" t="s">
        <v>29</v>
      </c>
      <c r="C191" s="61">
        <v>0</v>
      </c>
      <c r="D191" s="61">
        <v>80000</v>
      </c>
      <c r="E191" s="61">
        <v>15550.26</v>
      </c>
      <c r="F191" s="120">
        <f t="shared" si="28"/>
        <v>19.437825</v>
      </c>
      <c r="H191" s="67"/>
      <c r="I191" s="67"/>
      <c r="J191" s="67"/>
      <c r="K191" s="67"/>
      <c r="L191" s="67"/>
      <c r="M191" s="67"/>
      <c r="N191" s="67"/>
    </row>
    <row r="192" spans="1:14" s="51" customFormat="1" ht="30" customHeight="1" x14ac:dyDescent="0.25">
      <c r="A192" s="39">
        <v>3133</v>
      </c>
      <c r="B192" s="40" t="s">
        <v>100</v>
      </c>
      <c r="C192" s="61">
        <v>0</v>
      </c>
      <c r="D192" s="61">
        <v>0</v>
      </c>
      <c r="E192" s="61">
        <v>0</v>
      </c>
      <c r="F192" s="120">
        <v>0</v>
      </c>
      <c r="H192" s="67"/>
      <c r="I192" s="67"/>
      <c r="J192" s="67"/>
      <c r="K192" s="67"/>
      <c r="L192" s="67"/>
      <c r="M192" s="67"/>
      <c r="N192" s="67"/>
    </row>
    <row r="193" spans="1:14" s="51" customFormat="1" ht="30" customHeight="1" x14ac:dyDescent="0.25">
      <c r="A193" s="39">
        <v>32</v>
      </c>
      <c r="B193" s="40" t="s">
        <v>31</v>
      </c>
      <c r="C193" s="61">
        <f>SUM(C194+C199+C202)</f>
        <v>0</v>
      </c>
      <c r="D193" s="61">
        <f>SUM(D194+D199+D202)</f>
        <v>171000</v>
      </c>
      <c r="E193" s="61">
        <f>SUM(E194+E199+E202)</f>
        <v>64141.47</v>
      </c>
      <c r="F193" s="120">
        <f t="shared" si="28"/>
        <v>37.509631578947364</v>
      </c>
      <c r="H193" s="67"/>
      <c r="I193" s="67"/>
      <c r="J193" s="67"/>
      <c r="K193" s="67"/>
      <c r="L193" s="67"/>
      <c r="M193" s="67"/>
      <c r="N193" s="67"/>
    </row>
    <row r="194" spans="1:14" s="51" customFormat="1" ht="30" customHeight="1" x14ac:dyDescent="0.25">
      <c r="A194" s="39">
        <v>321</v>
      </c>
      <c r="B194" s="40" t="s">
        <v>32</v>
      </c>
      <c r="C194" s="61">
        <f>SUM(C195:C198)</f>
        <v>0</v>
      </c>
      <c r="D194" s="61">
        <f t="shared" ref="D194:E194" si="30">SUM(D195:D198)</f>
        <v>65000</v>
      </c>
      <c r="E194" s="61">
        <f t="shared" si="30"/>
        <v>26712.480000000003</v>
      </c>
      <c r="F194" s="120">
        <f t="shared" si="28"/>
        <v>41.096123076923078</v>
      </c>
      <c r="H194" s="67"/>
      <c r="I194" s="67"/>
      <c r="J194" s="67"/>
      <c r="K194" s="67"/>
      <c r="L194" s="67"/>
      <c r="M194" s="67"/>
      <c r="N194" s="67"/>
    </row>
    <row r="195" spans="1:14" s="51" customFormat="1" ht="30" customHeight="1" x14ac:dyDescent="0.25">
      <c r="A195" s="39">
        <v>3211</v>
      </c>
      <c r="B195" s="40" t="s">
        <v>33</v>
      </c>
      <c r="C195" s="61">
        <v>0</v>
      </c>
      <c r="D195" s="61">
        <v>8000</v>
      </c>
      <c r="E195" s="61">
        <v>2000</v>
      </c>
      <c r="F195" s="120">
        <f t="shared" si="28"/>
        <v>25</v>
      </c>
      <c r="H195" s="67"/>
      <c r="I195" s="67"/>
      <c r="J195" s="67"/>
      <c r="K195" s="67"/>
      <c r="L195" s="67"/>
      <c r="M195" s="67"/>
      <c r="N195" s="67"/>
    </row>
    <row r="196" spans="1:14" s="51" customFormat="1" ht="30" customHeight="1" x14ac:dyDescent="0.25">
      <c r="A196" s="39">
        <v>3212</v>
      </c>
      <c r="B196" s="40" t="s">
        <v>34</v>
      </c>
      <c r="C196" s="61">
        <v>0</v>
      </c>
      <c r="D196" s="61">
        <v>35000</v>
      </c>
      <c r="E196" s="61">
        <v>23450.080000000002</v>
      </c>
      <c r="F196" s="120">
        <f t="shared" si="28"/>
        <v>67.000228571428579</v>
      </c>
      <c r="H196" s="67"/>
      <c r="I196" s="67"/>
      <c r="J196" s="67"/>
      <c r="K196" s="67"/>
      <c r="L196" s="67"/>
      <c r="M196" s="67"/>
      <c r="N196" s="67"/>
    </row>
    <row r="197" spans="1:14" s="51" customFormat="1" ht="30" customHeight="1" x14ac:dyDescent="0.25">
      <c r="A197" s="39">
        <v>3213</v>
      </c>
      <c r="B197" s="40" t="s">
        <v>141</v>
      </c>
      <c r="C197" s="61">
        <v>0</v>
      </c>
      <c r="D197" s="61">
        <v>17000</v>
      </c>
      <c r="E197" s="61">
        <v>0</v>
      </c>
      <c r="F197" s="120">
        <f t="shared" si="28"/>
        <v>0</v>
      </c>
      <c r="H197" s="67"/>
      <c r="I197" s="67"/>
      <c r="J197" s="67"/>
      <c r="K197" s="67"/>
      <c r="L197" s="67"/>
      <c r="M197" s="67"/>
      <c r="N197" s="67"/>
    </row>
    <row r="198" spans="1:14" s="51" customFormat="1" ht="30" customHeight="1" x14ac:dyDescent="0.25">
      <c r="A198" s="39">
        <v>3214</v>
      </c>
      <c r="B198" s="40" t="s">
        <v>36</v>
      </c>
      <c r="C198" s="61">
        <v>0</v>
      </c>
      <c r="D198" s="61">
        <v>5000</v>
      </c>
      <c r="E198" s="61">
        <v>1262.4000000000001</v>
      </c>
      <c r="F198" s="120">
        <f t="shared" si="28"/>
        <v>25.248000000000005</v>
      </c>
    </row>
    <row r="199" spans="1:14" s="51" customFormat="1" ht="30" customHeight="1" x14ac:dyDescent="0.25">
      <c r="A199" s="39">
        <v>322</v>
      </c>
      <c r="B199" s="40" t="s">
        <v>37</v>
      </c>
      <c r="C199" s="61">
        <f>C200+C201</f>
        <v>0</v>
      </c>
      <c r="D199" s="61">
        <f>D200+D201</f>
        <v>71000</v>
      </c>
      <c r="E199" s="61">
        <f>E200+E201</f>
        <v>30484.720000000001</v>
      </c>
      <c r="F199" s="120">
        <f t="shared" si="28"/>
        <v>42.936225352112679</v>
      </c>
    </row>
    <row r="200" spans="1:14" s="51" customFormat="1" ht="30" customHeight="1" x14ac:dyDescent="0.25">
      <c r="A200" s="39">
        <v>3223</v>
      </c>
      <c r="B200" s="40" t="s">
        <v>39</v>
      </c>
      <c r="C200" s="61">
        <v>0</v>
      </c>
      <c r="D200" s="61">
        <v>21000</v>
      </c>
      <c r="E200" s="61">
        <v>1279.17</v>
      </c>
      <c r="F200" s="120">
        <f t="shared" si="28"/>
        <v>6.0912857142857142</v>
      </c>
    </row>
    <row r="201" spans="1:14" s="51" customFormat="1" ht="30" customHeight="1" x14ac:dyDescent="0.25">
      <c r="A201" s="39">
        <v>3227</v>
      </c>
      <c r="B201" s="40" t="s">
        <v>103</v>
      </c>
      <c r="C201" s="61">
        <v>0</v>
      </c>
      <c r="D201" s="61">
        <v>50000</v>
      </c>
      <c r="E201" s="61">
        <v>29205.55</v>
      </c>
      <c r="F201" s="120">
        <f t="shared" si="28"/>
        <v>58.41109999999999</v>
      </c>
    </row>
    <row r="202" spans="1:14" s="51" customFormat="1" ht="30" customHeight="1" x14ac:dyDescent="0.25">
      <c r="A202" s="39">
        <v>323</v>
      </c>
      <c r="B202" s="40" t="s">
        <v>42</v>
      </c>
      <c r="C202" s="61">
        <f>SUM(C203:C205)</f>
        <v>0</v>
      </c>
      <c r="D202" s="61">
        <f t="shared" ref="D202:E202" si="31">SUM(D203:D205)</f>
        <v>35000</v>
      </c>
      <c r="E202" s="61">
        <f t="shared" si="31"/>
        <v>6944.2699999999995</v>
      </c>
      <c r="F202" s="120">
        <f t="shared" si="28"/>
        <v>19.840771428571426</v>
      </c>
    </row>
    <row r="203" spans="1:14" s="51" customFormat="1" ht="30" customHeight="1" x14ac:dyDescent="0.25">
      <c r="A203" s="39">
        <v>3231</v>
      </c>
      <c r="B203" s="40" t="s">
        <v>43</v>
      </c>
      <c r="C203" s="61">
        <v>0</v>
      </c>
      <c r="D203" s="61">
        <v>7000</v>
      </c>
      <c r="E203" s="61">
        <v>250</v>
      </c>
      <c r="F203" s="120">
        <f t="shared" si="28"/>
        <v>3.5714285714285712</v>
      </c>
    </row>
    <row r="204" spans="1:14" s="51" customFormat="1" ht="30" customHeight="1" x14ac:dyDescent="0.25">
      <c r="A204" s="39">
        <v>3234</v>
      </c>
      <c r="B204" s="40" t="s">
        <v>104</v>
      </c>
      <c r="C204" s="61">
        <v>0</v>
      </c>
      <c r="D204" s="61">
        <v>5000</v>
      </c>
      <c r="E204" s="61">
        <v>1707.61</v>
      </c>
      <c r="F204" s="120">
        <f t="shared" si="28"/>
        <v>34.152200000000001</v>
      </c>
    </row>
    <row r="205" spans="1:14" s="51" customFormat="1" ht="30" customHeight="1" x14ac:dyDescent="0.25">
      <c r="A205" s="39">
        <v>3239</v>
      </c>
      <c r="B205" s="40" t="s">
        <v>50</v>
      </c>
      <c r="C205" s="61">
        <v>0</v>
      </c>
      <c r="D205" s="61">
        <v>23000</v>
      </c>
      <c r="E205" s="61">
        <v>4986.66</v>
      </c>
      <c r="F205" s="120">
        <f t="shared" si="28"/>
        <v>21.681130434782609</v>
      </c>
    </row>
    <row r="206" spans="1:14" s="51" customFormat="1" ht="30" customHeight="1" x14ac:dyDescent="0.25">
      <c r="B206" s="83"/>
    </row>
    <row r="207" spans="1:14" s="51" customFormat="1" ht="30" customHeight="1" x14ac:dyDescent="0.25">
      <c r="A207" s="173" t="s">
        <v>110</v>
      </c>
      <c r="B207" s="174"/>
      <c r="C207" s="174"/>
      <c r="D207" s="174"/>
      <c r="E207" s="174"/>
      <c r="F207" s="175"/>
    </row>
    <row r="208" spans="1:14" s="51" customFormat="1" ht="30" customHeight="1" x14ac:dyDescent="0.25"/>
    <row r="209" spans="1:14" s="51" customFormat="1" ht="30" customHeight="1" x14ac:dyDescent="0.25">
      <c r="A209" s="32" t="s">
        <v>0</v>
      </c>
      <c r="B209" s="32" t="s">
        <v>1</v>
      </c>
      <c r="C209" s="32" t="s">
        <v>138</v>
      </c>
      <c r="D209" s="32" t="s">
        <v>139</v>
      </c>
      <c r="E209" s="32" t="s">
        <v>2</v>
      </c>
      <c r="F209" s="32" t="s">
        <v>3</v>
      </c>
    </row>
    <row r="210" spans="1:14" s="51" customFormat="1" ht="30" customHeight="1" x14ac:dyDescent="0.25">
      <c r="A210" s="42">
        <v>3</v>
      </c>
      <c r="B210" s="43" t="s">
        <v>21</v>
      </c>
      <c r="C210" s="38">
        <f>C211</f>
        <v>290000</v>
      </c>
      <c r="D210" s="38">
        <f>D211</f>
        <v>290000</v>
      </c>
      <c r="E210" s="38">
        <f>E211</f>
        <v>152682.43000000002</v>
      </c>
      <c r="F210" s="44">
        <f>E210/D210*100</f>
        <v>52.649113793103453</v>
      </c>
    </row>
    <row r="211" spans="1:14" s="51" customFormat="1" ht="30" customHeight="1" x14ac:dyDescent="0.25">
      <c r="A211" s="39">
        <v>31</v>
      </c>
      <c r="B211" s="40" t="s">
        <v>22</v>
      </c>
      <c r="C211" s="61">
        <f>C212+C216</f>
        <v>290000</v>
      </c>
      <c r="D211" s="61">
        <f>D212+D216</f>
        <v>290000</v>
      </c>
      <c r="E211" s="61">
        <f>E212+E216</f>
        <v>152682.43000000002</v>
      </c>
      <c r="F211" s="41">
        <f>E211/D211*100</f>
        <v>52.649113793103453</v>
      </c>
    </row>
    <row r="212" spans="1:14" s="51" customFormat="1" ht="30" customHeight="1" x14ac:dyDescent="0.25">
      <c r="A212" s="39">
        <v>311</v>
      </c>
      <c r="B212" s="40" t="s">
        <v>98</v>
      </c>
      <c r="C212" s="61">
        <f>C213+C214+C215</f>
        <v>269000</v>
      </c>
      <c r="D212" s="61">
        <f t="shared" ref="D212:E212" si="32">D213+D214+D215</f>
        <v>269000</v>
      </c>
      <c r="E212" s="61">
        <f t="shared" si="32"/>
        <v>140927.83000000002</v>
      </c>
      <c r="F212" s="41">
        <f t="shared" ref="F212:F217" si="33">E212/D212*100</f>
        <v>52.389527881040898</v>
      </c>
    </row>
    <row r="213" spans="1:14" s="51" customFormat="1" ht="30" customHeight="1" x14ac:dyDescent="0.25">
      <c r="A213" s="39">
        <v>3111</v>
      </c>
      <c r="B213" s="40" t="s">
        <v>24</v>
      </c>
      <c r="C213" s="61">
        <f>'Izvršenje - po izvorima financi'!C298</f>
        <v>248000</v>
      </c>
      <c r="D213" s="61">
        <f>'Izvršenje - po izvorima financi'!D298</f>
        <v>248000</v>
      </c>
      <c r="E213" s="61">
        <f>'Izvršenje - po izvorima financi'!E298</f>
        <v>126660.99</v>
      </c>
      <c r="F213" s="41">
        <f t="shared" si="33"/>
        <v>51.072979838709678</v>
      </c>
    </row>
    <row r="214" spans="1:14" s="51" customFormat="1" ht="30" customHeight="1" x14ac:dyDescent="0.25">
      <c r="A214" s="39">
        <v>3113</v>
      </c>
      <c r="B214" s="40" t="s">
        <v>25</v>
      </c>
      <c r="C214" s="61">
        <f>'Izvršenje - po izvorima financi'!C299</f>
        <v>18000</v>
      </c>
      <c r="D214" s="61">
        <f>'Izvršenje - po izvorima financi'!D299</f>
        <v>18000</v>
      </c>
      <c r="E214" s="61">
        <f>'Izvršenje - po izvorima financi'!E299</f>
        <v>10984.9</v>
      </c>
      <c r="F214" s="41">
        <f t="shared" si="33"/>
        <v>61.027222222222221</v>
      </c>
    </row>
    <row r="215" spans="1:14" s="51" customFormat="1" ht="30" customHeight="1" x14ac:dyDescent="0.25">
      <c r="A215" s="39">
        <v>3114</v>
      </c>
      <c r="B215" s="40" t="s">
        <v>184</v>
      </c>
      <c r="C215" s="61">
        <f>'Izvršenje - po izvorima financi'!C300</f>
        <v>3000</v>
      </c>
      <c r="D215" s="61">
        <f>'Izvršenje - po izvorima financi'!D300</f>
        <v>3000</v>
      </c>
      <c r="E215" s="61">
        <f>'Izvršenje - po izvorima financi'!E300</f>
        <v>3281.94</v>
      </c>
      <c r="F215" s="41">
        <f t="shared" si="33"/>
        <v>109.398</v>
      </c>
    </row>
    <row r="216" spans="1:14" s="51" customFormat="1" ht="30" customHeight="1" x14ac:dyDescent="0.25">
      <c r="A216" s="39">
        <v>313</v>
      </c>
      <c r="B216" s="40" t="s">
        <v>99</v>
      </c>
      <c r="C216" s="61">
        <f>C217</f>
        <v>21000</v>
      </c>
      <c r="D216" s="61">
        <f>D217</f>
        <v>21000</v>
      </c>
      <c r="E216" s="61">
        <f>E217</f>
        <v>11754.6</v>
      </c>
      <c r="F216" s="41">
        <f t="shared" si="33"/>
        <v>55.97428571428572</v>
      </c>
    </row>
    <row r="217" spans="1:14" s="51" customFormat="1" ht="30" customHeight="1" x14ac:dyDescent="0.25">
      <c r="A217" s="39">
        <v>3132</v>
      </c>
      <c r="B217" s="40" t="s">
        <v>29</v>
      </c>
      <c r="C217" s="61">
        <f>'Izvršenje - po izvorima financi'!C302</f>
        <v>21000</v>
      </c>
      <c r="D217" s="61">
        <f>'Izvršenje - po izvorima financi'!D302</f>
        <v>21000</v>
      </c>
      <c r="E217" s="61">
        <f>'Izvršenje - po izvorima financi'!E301</f>
        <v>11754.6</v>
      </c>
      <c r="F217" s="41">
        <f t="shared" si="33"/>
        <v>55.97428571428572</v>
      </c>
      <c r="H217" s="67"/>
      <c r="I217" s="67"/>
      <c r="J217" s="67"/>
      <c r="K217" s="67"/>
      <c r="L217" s="67"/>
      <c r="M217" s="67"/>
      <c r="N217" s="67"/>
    </row>
    <row r="218" spans="1:14" s="51" customFormat="1" ht="30" customHeight="1" x14ac:dyDescent="0.25">
      <c r="A218" s="133"/>
      <c r="B218" s="134"/>
      <c r="C218" s="56"/>
      <c r="D218" s="56"/>
      <c r="E218" s="56"/>
      <c r="F218" s="135"/>
      <c r="H218" s="67"/>
      <c r="I218" s="67"/>
      <c r="J218" s="67"/>
      <c r="K218" s="67"/>
      <c r="L218" s="67"/>
      <c r="M218" s="67"/>
      <c r="N218" s="67"/>
    </row>
    <row r="219" spans="1:14" s="51" customFormat="1" ht="30" customHeight="1" x14ac:dyDescent="0.25">
      <c r="A219" s="170" t="s">
        <v>178</v>
      </c>
      <c r="B219" s="171"/>
      <c r="C219" s="171"/>
      <c r="D219" s="171"/>
      <c r="E219" s="171"/>
      <c r="F219" s="172"/>
      <c r="H219" s="67"/>
      <c r="I219" s="67"/>
      <c r="J219" s="67"/>
      <c r="K219" s="67"/>
      <c r="L219" s="67"/>
      <c r="M219" s="67"/>
      <c r="N219" s="67"/>
    </row>
    <row r="220" spans="1:14" s="51" customFormat="1" ht="30" customHeight="1" x14ac:dyDescent="0.25">
      <c r="H220" s="67"/>
      <c r="I220" s="67"/>
      <c r="J220" s="67"/>
      <c r="K220" s="67"/>
      <c r="L220" s="67"/>
      <c r="M220" s="67"/>
      <c r="N220" s="67"/>
    </row>
    <row r="221" spans="1:14" s="51" customFormat="1" ht="30" customHeight="1" x14ac:dyDescent="0.25">
      <c r="A221" s="32" t="s">
        <v>0</v>
      </c>
      <c r="B221" s="32" t="s">
        <v>1</v>
      </c>
      <c r="C221" s="32" t="s">
        <v>138</v>
      </c>
      <c r="D221" s="32" t="s">
        <v>139</v>
      </c>
      <c r="E221" s="32" t="s">
        <v>2</v>
      </c>
      <c r="F221" s="32" t="s">
        <v>3</v>
      </c>
      <c r="H221" s="67"/>
      <c r="I221" s="67"/>
      <c r="J221" s="67"/>
      <c r="K221" s="67"/>
      <c r="L221" s="67"/>
      <c r="M221" s="67"/>
      <c r="N221" s="67"/>
    </row>
    <row r="222" spans="1:14" s="51" customFormat="1" ht="30" customHeight="1" x14ac:dyDescent="0.25">
      <c r="A222" s="42">
        <v>3</v>
      </c>
      <c r="B222" s="43" t="s">
        <v>21</v>
      </c>
      <c r="C222" s="38">
        <f t="shared" ref="C222:D222" si="34">C223+C229</f>
        <v>335000</v>
      </c>
      <c r="D222" s="38">
        <f t="shared" si="34"/>
        <v>335000</v>
      </c>
      <c r="E222" s="38">
        <f>E223+E229</f>
        <v>123905.66</v>
      </c>
      <c r="F222" s="44">
        <f>E222/D222*100</f>
        <v>36.986764179104483</v>
      </c>
      <c r="H222" s="67"/>
      <c r="I222" s="67"/>
      <c r="J222" s="67"/>
      <c r="K222" s="67"/>
      <c r="L222" s="67"/>
      <c r="M222" s="67"/>
      <c r="N222" s="67"/>
    </row>
    <row r="223" spans="1:14" s="51" customFormat="1" ht="30" customHeight="1" x14ac:dyDescent="0.25">
      <c r="A223" s="39">
        <v>31</v>
      </c>
      <c r="B223" s="40" t="s">
        <v>22</v>
      </c>
      <c r="C223" s="61">
        <f>SUM(C224+C227)</f>
        <v>39000</v>
      </c>
      <c r="D223" s="61">
        <f>D224+D227</f>
        <v>39000</v>
      </c>
      <c r="E223" s="61">
        <f>SUM(E224:E226)</f>
        <v>0</v>
      </c>
      <c r="F223" s="120">
        <f t="shared" ref="F223:F237" si="35">E223/D223*100</f>
        <v>0</v>
      </c>
      <c r="H223" s="67"/>
      <c r="I223" s="67"/>
      <c r="J223" s="67"/>
      <c r="K223" s="67"/>
      <c r="L223" s="67"/>
      <c r="M223" s="67"/>
      <c r="N223" s="67"/>
    </row>
    <row r="224" spans="1:14" s="51" customFormat="1" ht="30" customHeight="1" x14ac:dyDescent="0.25">
      <c r="A224" s="39">
        <v>311</v>
      </c>
      <c r="B224" s="40" t="s">
        <v>23</v>
      </c>
      <c r="C224" s="61">
        <f>SUM(C225:C226)</f>
        <v>34000</v>
      </c>
      <c r="D224" s="61">
        <f t="shared" ref="D224:E224" si="36">SUM(D225:D226)</f>
        <v>34000</v>
      </c>
      <c r="E224" s="61">
        <f t="shared" si="36"/>
        <v>0</v>
      </c>
      <c r="F224" s="120">
        <f t="shared" si="35"/>
        <v>0</v>
      </c>
      <c r="H224" s="67"/>
      <c r="I224" s="67"/>
      <c r="J224" s="67"/>
      <c r="K224" s="67"/>
      <c r="L224" s="67"/>
      <c r="M224" s="67"/>
      <c r="N224" s="67"/>
    </row>
    <row r="225" spans="1:14" s="51" customFormat="1" ht="30" customHeight="1" x14ac:dyDescent="0.25">
      <c r="A225" s="39">
        <v>3111</v>
      </c>
      <c r="B225" s="40" t="s">
        <v>180</v>
      </c>
      <c r="C225" s="61">
        <v>30000</v>
      </c>
      <c r="D225" s="61">
        <v>30000</v>
      </c>
      <c r="E225" s="61">
        <v>0</v>
      </c>
      <c r="F225" s="120">
        <f t="shared" si="35"/>
        <v>0</v>
      </c>
      <c r="H225" s="67"/>
      <c r="I225" s="67"/>
      <c r="J225" s="67"/>
      <c r="K225" s="67"/>
      <c r="L225" s="67"/>
      <c r="M225" s="67"/>
      <c r="N225" s="67"/>
    </row>
    <row r="226" spans="1:14" s="51" customFormat="1" ht="30" customHeight="1" x14ac:dyDescent="0.25">
      <c r="A226" s="39">
        <v>3114</v>
      </c>
      <c r="B226" s="40" t="s">
        <v>26</v>
      </c>
      <c r="C226" s="61">
        <v>4000</v>
      </c>
      <c r="D226" s="61">
        <v>4000</v>
      </c>
      <c r="E226" s="61">
        <v>0</v>
      </c>
      <c r="F226" s="120">
        <f t="shared" si="35"/>
        <v>0</v>
      </c>
      <c r="H226" s="67"/>
      <c r="I226" s="67"/>
      <c r="J226" s="67"/>
      <c r="K226" s="67"/>
      <c r="L226" s="67"/>
      <c r="M226" s="67"/>
      <c r="N226" s="67"/>
    </row>
    <row r="227" spans="1:14" s="51" customFormat="1" ht="30" customHeight="1" x14ac:dyDescent="0.25">
      <c r="A227" s="136">
        <v>313</v>
      </c>
      <c r="B227" s="137" t="s">
        <v>28</v>
      </c>
      <c r="C227" s="61">
        <f t="shared" ref="C227:E236" si="37">C228</f>
        <v>5000</v>
      </c>
      <c r="D227" s="61">
        <f t="shared" si="37"/>
        <v>5000</v>
      </c>
      <c r="E227" s="61">
        <f t="shared" si="37"/>
        <v>0</v>
      </c>
      <c r="F227" s="138">
        <f t="shared" si="35"/>
        <v>0</v>
      </c>
      <c r="H227" s="67"/>
      <c r="I227" s="67"/>
      <c r="J227" s="67"/>
      <c r="K227" s="67"/>
      <c r="L227" s="67"/>
      <c r="M227" s="67"/>
      <c r="N227" s="67"/>
    </row>
    <row r="228" spans="1:14" s="51" customFormat="1" ht="30" customHeight="1" x14ac:dyDescent="0.25">
      <c r="A228" s="39">
        <v>3132</v>
      </c>
      <c r="B228" s="40" t="s">
        <v>29</v>
      </c>
      <c r="C228" s="61">
        <v>5000</v>
      </c>
      <c r="D228" s="61">
        <v>5000</v>
      </c>
      <c r="E228" s="61">
        <v>0</v>
      </c>
      <c r="F228" s="120">
        <f t="shared" si="35"/>
        <v>0</v>
      </c>
      <c r="H228" s="67"/>
      <c r="I228" s="67"/>
      <c r="J228" s="67"/>
      <c r="K228" s="67"/>
      <c r="L228" s="67"/>
      <c r="M228" s="67"/>
      <c r="N228" s="67"/>
    </row>
    <row r="229" spans="1:14" s="51" customFormat="1" ht="30" customHeight="1" x14ac:dyDescent="0.25">
      <c r="A229" s="39">
        <v>32</v>
      </c>
      <c r="B229" s="40" t="s">
        <v>31</v>
      </c>
      <c r="C229" s="61">
        <f>SUM(C230+C233)+C236</f>
        <v>296000</v>
      </c>
      <c r="D229" s="61">
        <f>SUM(D230+D233+D236)</f>
        <v>296000</v>
      </c>
      <c r="E229" s="61">
        <f>E230+E233+E236</f>
        <v>123905.66</v>
      </c>
      <c r="F229" s="120">
        <f t="shared" si="35"/>
        <v>41.860020270270269</v>
      </c>
      <c r="H229" s="67"/>
      <c r="I229" s="67"/>
      <c r="J229" s="67"/>
      <c r="K229" s="67"/>
      <c r="L229" s="67"/>
      <c r="M229" s="67"/>
      <c r="N229" s="67"/>
    </row>
    <row r="230" spans="1:14" s="51" customFormat="1" ht="30" customHeight="1" x14ac:dyDescent="0.25">
      <c r="A230" s="39">
        <v>321</v>
      </c>
      <c r="B230" s="40" t="s">
        <v>32</v>
      </c>
      <c r="C230" s="61">
        <f>C231+C232</f>
        <v>247000</v>
      </c>
      <c r="D230" s="61">
        <f>D231+D232</f>
        <v>247000</v>
      </c>
      <c r="E230" s="61">
        <f t="shared" ref="E230" si="38">E231+E232</f>
        <v>116024</v>
      </c>
      <c r="F230" s="120">
        <f t="shared" si="35"/>
        <v>46.973279352226719</v>
      </c>
      <c r="H230" s="67"/>
      <c r="I230" s="67"/>
      <c r="J230" s="67"/>
      <c r="K230" s="67"/>
      <c r="L230" s="67"/>
      <c r="M230" s="67"/>
      <c r="N230" s="67"/>
    </row>
    <row r="231" spans="1:14" s="51" customFormat="1" ht="30" customHeight="1" x14ac:dyDescent="0.25">
      <c r="A231" s="136">
        <v>3211</v>
      </c>
      <c r="B231" s="137" t="s">
        <v>33</v>
      </c>
      <c r="C231" s="61">
        <v>132000</v>
      </c>
      <c r="D231" s="61">
        <v>132000</v>
      </c>
      <c r="E231" s="61">
        <v>10024</v>
      </c>
      <c r="F231" s="138">
        <f t="shared" si="35"/>
        <v>7.5939393939393947</v>
      </c>
      <c r="H231" s="67"/>
      <c r="I231" s="67"/>
      <c r="J231" s="67"/>
      <c r="K231" s="67"/>
      <c r="L231" s="67"/>
      <c r="M231" s="67"/>
      <c r="N231" s="67"/>
    </row>
    <row r="232" spans="1:14" s="51" customFormat="1" ht="30" customHeight="1" x14ac:dyDescent="0.25">
      <c r="A232" s="39">
        <v>3213</v>
      </c>
      <c r="B232" s="40" t="s">
        <v>35</v>
      </c>
      <c r="C232" s="61">
        <v>115000</v>
      </c>
      <c r="D232" s="61">
        <v>115000</v>
      </c>
      <c r="E232" s="61">
        <v>106000</v>
      </c>
      <c r="F232" s="120">
        <f t="shared" si="35"/>
        <v>92.173913043478265</v>
      </c>
      <c r="H232" s="67"/>
      <c r="I232" s="67"/>
      <c r="J232" s="67"/>
      <c r="K232" s="67"/>
      <c r="L232" s="67"/>
      <c r="M232" s="67"/>
      <c r="N232" s="67"/>
    </row>
    <row r="233" spans="1:14" s="51" customFormat="1" ht="30" customHeight="1" x14ac:dyDescent="0.25">
      <c r="A233" s="39">
        <v>323</v>
      </c>
      <c r="B233" s="40" t="s">
        <v>42</v>
      </c>
      <c r="C233" s="61">
        <f>C234+C235</f>
        <v>31000</v>
      </c>
      <c r="D233" s="61">
        <f t="shared" ref="D233:E233" si="39">D234+D235</f>
        <v>31000</v>
      </c>
      <c r="E233" s="61">
        <f t="shared" si="39"/>
        <v>0</v>
      </c>
      <c r="F233" s="120">
        <f t="shared" si="35"/>
        <v>0</v>
      </c>
      <c r="H233" s="67"/>
      <c r="I233" s="67"/>
      <c r="J233" s="67"/>
      <c r="K233" s="67"/>
      <c r="L233" s="67"/>
      <c r="M233" s="67"/>
      <c r="N233" s="67"/>
    </row>
    <row r="234" spans="1:14" s="51" customFormat="1" ht="30" customHeight="1" x14ac:dyDescent="0.25">
      <c r="A234" s="39">
        <v>3231</v>
      </c>
      <c r="B234" s="40" t="s">
        <v>43</v>
      </c>
      <c r="C234" s="61">
        <v>0</v>
      </c>
      <c r="D234" s="61">
        <v>0</v>
      </c>
      <c r="E234" s="61">
        <v>0</v>
      </c>
      <c r="F234" s="120">
        <v>0</v>
      </c>
      <c r="H234" s="67"/>
      <c r="I234" s="67"/>
      <c r="J234" s="67"/>
      <c r="K234" s="67"/>
      <c r="L234" s="67"/>
      <c r="M234" s="67"/>
      <c r="N234" s="67"/>
    </row>
    <row r="235" spans="1:14" s="51" customFormat="1" ht="30" customHeight="1" x14ac:dyDescent="0.25">
      <c r="A235" s="136">
        <v>3233</v>
      </c>
      <c r="B235" s="137" t="s">
        <v>45</v>
      </c>
      <c r="C235" s="61">
        <v>31000</v>
      </c>
      <c r="D235" s="61">
        <v>31000</v>
      </c>
      <c r="E235" s="61">
        <v>0</v>
      </c>
      <c r="F235" s="138">
        <f t="shared" si="35"/>
        <v>0</v>
      </c>
      <c r="H235" s="67"/>
      <c r="I235" s="67"/>
      <c r="J235" s="67"/>
      <c r="K235" s="67"/>
      <c r="L235" s="67"/>
      <c r="M235" s="67"/>
      <c r="N235" s="67"/>
    </row>
    <row r="236" spans="1:14" s="51" customFormat="1" ht="30" customHeight="1" x14ac:dyDescent="0.25">
      <c r="A236" s="39">
        <v>329</v>
      </c>
      <c r="B236" s="40" t="s">
        <v>106</v>
      </c>
      <c r="C236" s="68">
        <f>C237</f>
        <v>18000</v>
      </c>
      <c r="D236" s="68">
        <f t="shared" si="37"/>
        <v>18000</v>
      </c>
      <c r="E236" s="68">
        <f t="shared" si="37"/>
        <v>7881.66</v>
      </c>
      <c r="F236" s="138">
        <f t="shared" si="35"/>
        <v>43.786999999999999</v>
      </c>
      <c r="H236" s="67"/>
      <c r="I236" s="67"/>
      <c r="J236" s="67"/>
      <c r="K236" s="67"/>
      <c r="L236" s="67"/>
      <c r="M236" s="67"/>
      <c r="N236" s="67"/>
    </row>
    <row r="237" spans="1:14" s="51" customFormat="1" ht="30" customHeight="1" x14ac:dyDescent="0.25">
      <c r="A237" s="39">
        <v>3293</v>
      </c>
      <c r="B237" s="40" t="s">
        <v>55</v>
      </c>
      <c r="C237" s="61">
        <v>18000</v>
      </c>
      <c r="D237" s="61">
        <v>18000</v>
      </c>
      <c r="E237" s="61">
        <v>7881.66</v>
      </c>
      <c r="F237" s="120">
        <f t="shared" si="35"/>
        <v>43.786999999999999</v>
      </c>
      <c r="H237" s="67"/>
      <c r="I237" s="67"/>
      <c r="J237" s="67"/>
      <c r="K237" s="67"/>
      <c r="L237" s="67"/>
      <c r="M237" s="67"/>
      <c r="N237" s="67"/>
    </row>
    <row r="238" spans="1:14" x14ac:dyDescent="0.25">
      <c r="A238" s="79"/>
      <c r="B238" s="80"/>
      <c r="C238" s="66"/>
      <c r="D238" s="66"/>
      <c r="E238" s="64"/>
      <c r="F238" s="86"/>
    </row>
    <row r="239" spans="1:14" x14ac:dyDescent="0.25">
      <c r="A239" s="153" t="s">
        <v>205</v>
      </c>
      <c r="B239" s="153"/>
      <c r="D239" s="151" t="s">
        <v>117</v>
      </c>
      <c r="E239" s="151"/>
      <c r="F239" s="151"/>
    </row>
    <row r="240" spans="1:14" x14ac:dyDescent="0.25">
      <c r="A240" s="153" t="s">
        <v>206</v>
      </c>
      <c r="B240" s="153"/>
      <c r="D240" s="163" t="s">
        <v>202</v>
      </c>
      <c r="E240" s="163"/>
      <c r="F240" s="163"/>
    </row>
    <row r="241" spans="1:6" x14ac:dyDescent="0.25">
      <c r="A241" s="169" t="s">
        <v>201</v>
      </c>
      <c r="B241" s="169"/>
      <c r="D241" s="163" t="s">
        <v>118</v>
      </c>
      <c r="E241" s="163"/>
      <c r="F241" s="163"/>
    </row>
    <row r="242" spans="1:6" x14ac:dyDescent="0.25">
      <c r="A242" s="93"/>
      <c r="B242" s="94"/>
      <c r="C242" s="66"/>
      <c r="D242" s="66"/>
      <c r="E242" s="64"/>
      <c r="F242" s="81"/>
    </row>
  </sheetData>
  <mergeCells count="17">
    <mergeCell ref="A1:F1"/>
    <mergeCell ref="A4:F4"/>
    <mergeCell ref="A6:F6"/>
    <mergeCell ref="A65:F65"/>
    <mergeCell ref="A119:F119"/>
    <mergeCell ref="A80:F80"/>
    <mergeCell ref="A241:B241"/>
    <mergeCell ref="D241:F241"/>
    <mergeCell ref="A151:F151"/>
    <mergeCell ref="A140:F140"/>
    <mergeCell ref="A207:F207"/>
    <mergeCell ref="A219:F219"/>
    <mergeCell ref="A239:B239"/>
    <mergeCell ref="D239:F239"/>
    <mergeCell ref="A240:B240"/>
    <mergeCell ref="D240:F240"/>
    <mergeCell ref="A179:F179"/>
  </mergeCells>
  <pageMargins left="0.7" right="0.7" top="0.75" bottom="0.75" header="0.3" footer="0.3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30"/>
  <sheetViews>
    <sheetView tabSelected="1" view="pageBreakPreview" topLeftCell="A295" zoomScaleNormal="100" zoomScaleSheetLayoutView="100" workbookViewId="0">
      <selection activeCell="A328" sqref="A328:B328"/>
    </sheetView>
  </sheetViews>
  <sheetFormatPr defaultRowHeight="15" x14ac:dyDescent="0.25"/>
  <cols>
    <col min="1" max="1" width="10.7109375" customWidth="1"/>
    <col min="2" max="2" width="30.7109375" customWidth="1"/>
    <col min="3" max="4" width="20.7109375" style="51" customWidth="1"/>
    <col min="5" max="5" width="20.7109375" customWidth="1"/>
    <col min="6" max="6" width="10.7109375" customWidth="1"/>
    <col min="7" max="8" width="10.7109375" bestFit="1" customWidth="1"/>
  </cols>
  <sheetData>
    <row r="1" spans="1:6" s="51" customFormat="1" ht="20.25" customHeight="1" x14ac:dyDescent="0.25">
      <c r="A1" s="168" t="s">
        <v>4</v>
      </c>
      <c r="B1" s="168"/>
      <c r="C1" s="168"/>
      <c r="D1" s="168"/>
      <c r="E1" s="168"/>
      <c r="F1" s="168"/>
    </row>
    <row r="2" spans="1:6" s="51" customFormat="1" ht="12" customHeight="1" x14ac:dyDescent="0.25">
      <c r="A2" s="48"/>
      <c r="B2" s="48"/>
      <c r="C2" s="48"/>
      <c r="D2" s="48"/>
      <c r="E2" s="48"/>
      <c r="F2" s="48"/>
    </row>
    <row r="3" spans="1:6" s="51" customFormat="1" x14ac:dyDescent="0.25"/>
    <row r="4" spans="1:6" s="51" customFormat="1" ht="30" customHeight="1" x14ac:dyDescent="0.25">
      <c r="A4" s="176" t="s">
        <v>195</v>
      </c>
      <c r="B4" s="177"/>
      <c r="C4" s="177"/>
      <c r="D4" s="177"/>
      <c r="E4" s="177"/>
      <c r="F4" s="178"/>
    </row>
    <row r="5" spans="1:6" s="51" customFormat="1" ht="12" customHeight="1" x14ac:dyDescent="0.25">
      <c r="A5" s="49"/>
      <c r="B5" s="49"/>
      <c r="C5" s="49"/>
      <c r="D5" s="49"/>
      <c r="E5" s="49"/>
      <c r="F5" s="49"/>
    </row>
    <row r="6" spans="1:6" s="51" customFormat="1" ht="30" customHeight="1" x14ac:dyDescent="0.25">
      <c r="A6" s="170" t="s">
        <v>150</v>
      </c>
      <c r="B6" s="171"/>
      <c r="C6" s="171"/>
      <c r="D6" s="171"/>
      <c r="E6" s="171"/>
      <c r="F6" s="172"/>
    </row>
    <row r="7" spans="1:6" s="51" customFormat="1" ht="12" customHeight="1" x14ac:dyDescent="0.25">
      <c r="A7" s="49"/>
      <c r="B7" s="49"/>
      <c r="C7" s="49"/>
      <c r="D7" s="49"/>
      <c r="E7" s="49"/>
      <c r="F7" s="49"/>
    </row>
    <row r="8" spans="1:6" s="51" customFormat="1" ht="12" customHeight="1" x14ac:dyDescent="0.25">
      <c r="A8" s="50" t="s">
        <v>5</v>
      </c>
      <c r="B8" s="69" t="s">
        <v>6</v>
      </c>
      <c r="C8" s="50" t="s">
        <v>7</v>
      </c>
      <c r="D8" s="50" t="s">
        <v>9</v>
      </c>
      <c r="E8" s="71"/>
      <c r="F8" s="97"/>
    </row>
    <row r="9" spans="1:6" s="51" customFormat="1" ht="12" customHeight="1" x14ac:dyDescent="0.25">
      <c r="A9" s="50" t="s">
        <v>191</v>
      </c>
      <c r="B9" s="69" t="s">
        <v>192</v>
      </c>
      <c r="C9" s="50" t="s">
        <v>8</v>
      </c>
      <c r="D9" s="50" t="s">
        <v>10</v>
      </c>
      <c r="E9" s="97"/>
      <c r="F9" s="97"/>
    </row>
    <row r="10" spans="1:6" s="51" customFormat="1" ht="9.75" customHeight="1" x14ac:dyDescent="0.25">
      <c r="A10" s="50"/>
      <c r="B10" s="69"/>
      <c r="C10" s="50"/>
      <c r="D10" s="72"/>
      <c r="E10" s="97"/>
      <c r="F10" s="97"/>
    </row>
    <row r="11" spans="1:6" s="51" customFormat="1" ht="30" customHeight="1" x14ac:dyDescent="0.25">
      <c r="A11" s="170" t="s">
        <v>135</v>
      </c>
      <c r="B11" s="171"/>
      <c r="C11" s="171"/>
      <c r="D11" s="171"/>
      <c r="E11" s="171"/>
      <c r="F11" s="172"/>
    </row>
    <row r="12" spans="1:6" s="51" customFormat="1" ht="30" customHeight="1" x14ac:dyDescent="0.25"/>
    <row r="13" spans="1:6" s="51" customFormat="1" ht="30" customHeight="1" x14ac:dyDescent="0.25">
      <c r="A13" s="32" t="s">
        <v>0</v>
      </c>
      <c r="B13" s="32" t="s">
        <v>1</v>
      </c>
      <c r="C13" s="32" t="s">
        <v>138</v>
      </c>
      <c r="D13" s="32" t="s">
        <v>139</v>
      </c>
      <c r="E13" s="32" t="s">
        <v>2</v>
      </c>
      <c r="F13" s="32" t="s">
        <v>3</v>
      </c>
    </row>
    <row r="14" spans="1:6" s="51" customFormat="1" ht="30" customHeight="1" x14ac:dyDescent="0.25">
      <c r="A14" s="42">
        <v>3</v>
      </c>
      <c r="B14" s="43" t="s">
        <v>21</v>
      </c>
      <c r="C14" s="38">
        <f>SUM(C15+C20+C23)</f>
        <v>0</v>
      </c>
      <c r="D14" s="38">
        <f>SUM(D15+D20+D23)</f>
        <v>0</v>
      </c>
      <c r="E14" s="38">
        <f>SUM(E15,E20)</f>
        <v>0</v>
      </c>
      <c r="F14" s="44">
        <v>0</v>
      </c>
    </row>
    <row r="15" spans="1:6" s="51" customFormat="1" ht="30" customHeight="1" x14ac:dyDescent="0.25">
      <c r="A15" s="39">
        <v>32</v>
      </c>
      <c r="B15" s="40" t="s">
        <v>31</v>
      </c>
      <c r="C15" s="61">
        <f>SUM(C16+C18)</f>
        <v>0</v>
      </c>
      <c r="D15" s="61">
        <f>D16</f>
        <v>0</v>
      </c>
      <c r="E15" s="61">
        <f>E16</f>
        <v>0</v>
      </c>
      <c r="F15" s="120">
        <v>0</v>
      </c>
    </row>
    <row r="16" spans="1:6" s="51" customFormat="1" ht="30" customHeight="1" x14ac:dyDescent="0.25">
      <c r="A16" s="39">
        <v>321</v>
      </c>
      <c r="B16" s="40" t="s">
        <v>32</v>
      </c>
      <c r="C16" s="61">
        <f>C17</f>
        <v>0</v>
      </c>
      <c r="D16" s="61">
        <f>D17</f>
        <v>0</v>
      </c>
      <c r="E16" s="61">
        <v>0</v>
      </c>
      <c r="F16" s="120">
        <v>0</v>
      </c>
    </row>
    <row r="17" spans="1:6" s="51" customFormat="1" ht="30" customHeight="1" x14ac:dyDescent="0.25">
      <c r="A17" s="39">
        <v>3213</v>
      </c>
      <c r="B17" s="40" t="s">
        <v>35</v>
      </c>
      <c r="C17" s="61">
        <v>0</v>
      </c>
      <c r="D17" s="61">
        <v>0</v>
      </c>
      <c r="E17" s="61">
        <v>0</v>
      </c>
      <c r="F17" s="120">
        <v>0</v>
      </c>
    </row>
    <row r="18" spans="1:6" s="51" customFormat="1" ht="30" customHeight="1" x14ac:dyDescent="0.25">
      <c r="A18" s="39">
        <v>324</v>
      </c>
      <c r="B18" s="40" t="s">
        <v>51</v>
      </c>
      <c r="C18" s="61">
        <f>C19</f>
        <v>0</v>
      </c>
      <c r="D18" s="61">
        <f>D19</f>
        <v>0</v>
      </c>
      <c r="E18" s="61">
        <v>0</v>
      </c>
      <c r="F18" s="120">
        <v>0</v>
      </c>
    </row>
    <row r="19" spans="1:6" s="51" customFormat="1" ht="30" customHeight="1" x14ac:dyDescent="0.25">
      <c r="A19" s="39">
        <v>3241</v>
      </c>
      <c r="B19" s="40" t="s">
        <v>51</v>
      </c>
      <c r="C19" s="61">
        <v>0</v>
      </c>
      <c r="D19" s="61">
        <v>0</v>
      </c>
      <c r="E19" s="61">
        <v>0</v>
      </c>
      <c r="F19" s="120">
        <v>0</v>
      </c>
    </row>
    <row r="20" spans="1:6" s="51" customFormat="1" ht="30" customHeight="1" x14ac:dyDescent="0.25">
      <c r="A20" s="39">
        <v>34</v>
      </c>
      <c r="B20" s="40" t="s">
        <v>58</v>
      </c>
      <c r="C20" s="61">
        <f t="shared" ref="C20:D20" si="0">C21</f>
        <v>0</v>
      </c>
      <c r="D20" s="61">
        <f t="shared" si="0"/>
        <v>0</v>
      </c>
      <c r="E20" s="61">
        <f>E21</f>
        <v>0</v>
      </c>
      <c r="F20" s="120">
        <v>0</v>
      </c>
    </row>
    <row r="21" spans="1:6" s="51" customFormat="1" ht="30" customHeight="1" x14ac:dyDescent="0.25">
      <c r="A21" s="39">
        <v>343</v>
      </c>
      <c r="B21" s="40" t="s">
        <v>59</v>
      </c>
      <c r="C21" s="61">
        <f>C22</f>
        <v>0</v>
      </c>
      <c r="D21" s="61">
        <f>D22</f>
        <v>0</v>
      </c>
      <c r="E21" s="61">
        <f>E22</f>
        <v>0</v>
      </c>
      <c r="F21" s="120">
        <v>0</v>
      </c>
    </row>
    <row r="22" spans="1:6" s="51" customFormat="1" ht="30" customHeight="1" x14ac:dyDescent="0.25">
      <c r="A22" s="39">
        <v>3431</v>
      </c>
      <c r="B22" s="40" t="s">
        <v>60</v>
      </c>
      <c r="C22" s="61">
        <v>0</v>
      </c>
      <c r="D22" s="61">
        <v>0</v>
      </c>
      <c r="E22" s="61">
        <v>0</v>
      </c>
      <c r="F22" s="120">
        <v>0</v>
      </c>
    </row>
    <row r="23" spans="1:6" s="51" customFormat="1" ht="30" customHeight="1" x14ac:dyDescent="0.25">
      <c r="A23" s="39">
        <v>38</v>
      </c>
      <c r="B23" s="40" t="s">
        <v>125</v>
      </c>
      <c r="C23" s="61">
        <f>C24</f>
        <v>0</v>
      </c>
      <c r="D23" s="61">
        <f>D24</f>
        <v>0</v>
      </c>
      <c r="E23" s="61">
        <v>0</v>
      </c>
      <c r="F23" s="120">
        <v>0</v>
      </c>
    </row>
    <row r="24" spans="1:6" s="51" customFormat="1" ht="30" customHeight="1" x14ac:dyDescent="0.25">
      <c r="A24" s="39">
        <v>381</v>
      </c>
      <c r="B24" s="40" t="s">
        <v>126</v>
      </c>
      <c r="C24" s="61">
        <f>C25</f>
        <v>0</v>
      </c>
      <c r="D24" s="61">
        <f>D25</f>
        <v>0</v>
      </c>
      <c r="E24" s="61">
        <v>0</v>
      </c>
      <c r="F24" s="120">
        <v>0</v>
      </c>
    </row>
    <row r="25" spans="1:6" s="51" customFormat="1" ht="30" customHeight="1" x14ac:dyDescent="0.25">
      <c r="A25" s="39">
        <v>3811</v>
      </c>
      <c r="B25" s="40" t="s">
        <v>127</v>
      </c>
      <c r="C25" s="61">
        <v>0</v>
      </c>
      <c r="D25" s="61">
        <v>0</v>
      </c>
      <c r="E25" s="61">
        <v>0</v>
      </c>
      <c r="F25" s="120">
        <v>0</v>
      </c>
    </row>
    <row r="26" spans="1:6" s="51" customFormat="1" ht="30" customHeight="1" x14ac:dyDescent="0.25"/>
    <row r="27" spans="1:6" s="51" customFormat="1" ht="30" customHeight="1" x14ac:dyDescent="0.25">
      <c r="A27" s="170" t="s">
        <v>164</v>
      </c>
      <c r="B27" s="171"/>
      <c r="C27" s="171"/>
      <c r="D27" s="171"/>
      <c r="E27" s="171"/>
      <c r="F27" s="172"/>
    </row>
    <row r="28" spans="1:6" s="51" customFormat="1" ht="30" customHeight="1" x14ac:dyDescent="0.25"/>
    <row r="29" spans="1:6" s="51" customFormat="1" ht="30" customHeight="1" x14ac:dyDescent="0.25">
      <c r="A29" s="32" t="s">
        <v>0</v>
      </c>
      <c r="B29" s="32" t="s">
        <v>1</v>
      </c>
      <c r="C29" s="32" t="s">
        <v>138</v>
      </c>
      <c r="D29" s="32" t="s">
        <v>139</v>
      </c>
      <c r="E29" s="32" t="s">
        <v>2</v>
      </c>
      <c r="F29" s="32" t="s">
        <v>3</v>
      </c>
    </row>
    <row r="30" spans="1:6" s="51" customFormat="1" ht="30" customHeight="1" x14ac:dyDescent="0.25">
      <c r="A30" s="42">
        <v>3</v>
      </c>
      <c r="B30" s="43" t="s">
        <v>21</v>
      </c>
      <c r="C30" s="38">
        <f t="shared" ref="C30:D30" si="1">C31+C41+C74</f>
        <v>15540000</v>
      </c>
      <c r="D30" s="38">
        <f t="shared" si="1"/>
        <v>15540000</v>
      </c>
      <c r="E30" s="38">
        <f>E31+E41+E74</f>
        <v>8407604.4000000004</v>
      </c>
      <c r="F30" s="44">
        <f>E30/D30*100</f>
        <v>54.102988416988417</v>
      </c>
    </row>
    <row r="31" spans="1:6" s="51" customFormat="1" ht="30" customHeight="1" x14ac:dyDescent="0.25">
      <c r="A31" s="39">
        <v>31</v>
      </c>
      <c r="B31" s="40" t="s">
        <v>22</v>
      </c>
      <c r="C31" s="61">
        <f>C32+C36+C38</f>
        <v>13116000</v>
      </c>
      <c r="D31" s="61">
        <f>D32+D36+D38</f>
        <v>13116000</v>
      </c>
      <c r="E31" s="61">
        <f>E32+E36+E38</f>
        <v>7278117.1900000004</v>
      </c>
      <c r="F31" s="120">
        <f t="shared" ref="F31:F78" si="2">E31/D31*100</f>
        <v>55.490371988411106</v>
      </c>
    </row>
    <row r="32" spans="1:6" s="51" customFormat="1" ht="30" customHeight="1" x14ac:dyDescent="0.25">
      <c r="A32" s="39">
        <v>311</v>
      </c>
      <c r="B32" s="40" t="s">
        <v>98</v>
      </c>
      <c r="C32" s="61">
        <f t="shared" ref="C32" si="3">SUM(C33:C35)</f>
        <v>11210000</v>
      </c>
      <c r="D32" s="61">
        <f>SUM(D33:D35)</f>
        <v>11210000</v>
      </c>
      <c r="E32" s="61">
        <f t="shared" ref="E32" si="4">SUM(E33:E35)</f>
        <v>6115383.0800000001</v>
      </c>
      <c r="F32" s="120">
        <f t="shared" si="2"/>
        <v>54.552926672613737</v>
      </c>
    </row>
    <row r="33" spans="1:6" s="51" customFormat="1" ht="30" customHeight="1" x14ac:dyDescent="0.25">
      <c r="A33" s="39">
        <v>3111</v>
      </c>
      <c r="B33" s="40" t="s">
        <v>24</v>
      </c>
      <c r="C33" s="61">
        <v>8980000</v>
      </c>
      <c r="D33" s="61">
        <v>8980000</v>
      </c>
      <c r="E33" s="61">
        <v>4967082.8899999997</v>
      </c>
      <c r="F33" s="120">
        <f t="shared" si="2"/>
        <v>55.312727060133625</v>
      </c>
    </row>
    <row r="34" spans="1:6" s="51" customFormat="1" ht="30" customHeight="1" x14ac:dyDescent="0.25">
      <c r="A34" s="39">
        <v>3113</v>
      </c>
      <c r="B34" s="40" t="s">
        <v>25</v>
      </c>
      <c r="C34" s="61">
        <v>240000</v>
      </c>
      <c r="D34" s="61">
        <v>240000</v>
      </c>
      <c r="E34" s="61">
        <v>145133.28</v>
      </c>
      <c r="F34" s="120">
        <f t="shared" si="2"/>
        <v>60.472200000000001</v>
      </c>
    </row>
    <row r="35" spans="1:6" s="51" customFormat="1" ht="30" customHeight="1" x14ac:dyDescent="0.25">
      <c r="A35" s="39">
        <v>3114</v>
      </c>
      <c r="B35" s="40" t="s">
        <v>26</v>
      </c>
      <c r="C35" s="61">
        <v>1990000</v>
      </c>
      <c r="D35" s="61">
        <v>1990000</v>
      </c>
      <c r="E35" s="61">
        <v>1003166.91</v>
      </c>
      <c r="F35" s="120">
        <f t="shared" si="2"/>
        <v>50.410397487437187</v>
      </c>
    </row>
    <row r="36" spans="1:6" s="51" customFormat="1" ht="30" customHeight="1" x14ac:dyDescent="0.25">
      <c r="A36" s="39">
        <v>312</v>
      </c>
      <c r="B36" s="40" t="s">
        <v>27</v>
      </c>
      <c r="C36" s="61">
        <f t="shared" ref="C36" si="5">C37</f>
        <v>431000</v>
      </c>
      <c r="D36" s="61">
        <f>D37</f>
        <v>431000</v>
      </c>
      <c r="E36" s="61">
        <f t="shared" ref="E36" si="6">E37</f>
        <v>330289.21000000002</v>
      </c>
      <c r="F36" s="120">
        <f t="shared" si="2"/>
        <v>76.633227378190256</v>
      </c>
    </row>
    <row r="37" spans="1:6" s="51" customFormat="1" ht="30" customHeight="1" x14ac:dyDescent="0.25">
      <c r="A37" s="39">
        <v>3121</v>
      </c>
      <c r="B37" s="40" t="s">
        <v>27</v>
      </c>
      <c r="C37" s="61">
        <v>431000</v>
      </c>
      <c r="D37" s="61">
        <v>431000</v>
      </c>
      <c r="E37" s="61">
        <v>330289.21000000002</v>
      </c>
      <c r="F37" s="120">
        <f t="shared" si="2"/>
        <v>76.633227378190256</v>
      </c>
    </row>
    <row r="38" spans="1:6" s="51" customFormat="1" ht="30" customHeight="1" x14ac:dyDescent="0.25">
      <c r="A38" s="39">
        <v>313</v>
      </c>
      <c r="B38" s="40" t="s">
        <v>99</v>
      </c>
      <c r="C38" s="61">
        <f t="shared" ref="C38" si="7">C39+C40</f>
        <v>1475000</v>
      </c>
      <c r="D38" s="61">
        <f>D39+D40</f>
        <v>1475000</v>
      </c>
      <c r="E38" s="61">
        <f>E39+E40</f>
        <v>832444.9</v>
      </c>
      <c r="F38" s="120">
        <f t="shared" si="2"/>
        <v>56.436942372881362</v>
      </c>
    </row>
    <row r="39" spans="1:6" s="51" customFormat="1" ht="30" customHeight="1" x14ac:dyDescent="0.25">
      <c r="A39" s="39">
        <v>3132</v>
      </c>
      <c r="B39" s="40" t="s">
        <v>29</v>
      </c>
      <c r="C39" s="61">
        <v>1475000</v>
      </c>
      <c r="D39" s="61">
        <v>1475000</v>
      </c>
      <c r="E39" s="61">
        <v>832444.9</v>
      </c>
      <c r="F39" s="120">
        <f t="shared" si="2"/>
        <v>56.436942372881362</v>
      </c>
    </row>
    <row r="40" spans="1:6" s="51" customFormat="1" ht="30" customHeight="1" x14ac:dyDescent="0.25">
      <c r="A40" s="39">
        <v>3133</v>
      </c>
      <c r="B40" s="40" t="s">
        <v>100</v>
      </c>
      <c r="C40" s="61">
        <v>0</v>
      </c>
      <c r="D40" s="61">
        <v>0</v>
      </c>
      <c r="E40" s="61">
        <v>0</v>
      </c>
      <c r="F40" s="120" t="e">
        <f t="shared" si="2"/>
        <v>#DIV/0!</v>
      </c>
    </row>
    <row r="41" spans="1:6" s="51" customFormat="1" ht="30" customHeight="1" x14ac:dyDescent="0.25">
      <c r="A41" s="39">
        <v>32</v>
      </c>
      <c r="B41" s="40" t="s">
        <v>31</v>
      </c>
      <c r="C41" s="61">
        <f>C42+C47+C54+C66+C64</f>
        <v>2417000</v>
      </c>
      <c r="D41" s="61">
        <f>D42+D47+D54+D66+D64</f>
        <v>2417000</v>
      </c>
      <c r="E41" s="61">
        <f>E42+E47+E54+E66+E64</f>
        <v>1128873.7600000002</v>
      </c>
      <c r="F41" s="120">
        <f t="shared" si="2"/>
        <v>46.705575506826655</v>
      </c>
    </row>
    <row r="42" spans="1:6" s="51" customFormat="1" ht="30" customHeight="1" x14ac:dyDescent="0.25">
      <c r="A42" s="39">
        <v>321</v>
      </c>
      <c r="B42" s="40" t="s">
        <v>32</v>
      </c>
      <c r="C42" s="61">
        <f t="shared" ref="C42" si="8">SUM(C43:C46)</f>
        <v>548000</v>
      </c>
      <c r="D42" s="61">
        <f t="shared" ref="D42" si="9">SUM(D43:D46)</f>
        <v>548000</v>
      </c>
      <c r="E42" s="61">
        <f>SUM(E43:E46)</f>
        <v>185365.53</v>
      </c>
      <c r="F42" s="120">
        <f t="shared" si="2"/>
        <v>33.825826642335763</v>
      </c>
    </row>
    <row r="43" spans="1:6" s="51" customFormat="1" ht="30" customHeight="1" x14ac:dyDescent="0.25">
      <c r="A43" s="39">
        <v>3211</v>
      </c>
      <c r="B43" s="40" t="s">
        <v>33</v>
      </c>
      <c r="C43" s="61">
        <v>58000</v>
      </c>
      <c r="D43" s="61">
        <v>58000</v>
      </c>
      <c r="E43" s="61">
        <v>7820</v>
      </c>
      <c r="F43" s="120">
        <f t="shared" si="2"/>
        <v>13.482758620689655</v>
      </c>
    </row>
    <row r="44" spans="1:6" s="51" customFormat="1" ht="30" customHeight="1" x14ac:dyDescent="0.25">
      <c r="A44" s="39">
        <v>3212</v>
      </c>
      <c r="B44" s="40" t="s">
        <v>34</v>
      </c>
      <c r="C44" s="61">
        <v>400000</v>
      </c>
      <c r="D44" s="61">
        <v>400000</v>
      </c>
      <c r="E44" s="61">
        <v>168557.83</v>
      </c>
      <c r="F44" s="120">
        <f t="shared" si="2"/>
        <v>42.139457499999999</v>
      </c>
    </row>
    <row r="45" spans="1:6" s="51" customFormat="1" ht="30" customHeight="1" x14ac:dyDescent="0.25">
      <c r="A45" s="39">
        <v>3213</v>
      </c>
      <c r="B45" s="40" t="s">
        <v>35</v>
      </c>
      <c r="C45" s="61">
        <v>70000</v>
      </c>
      <c r="D45" s="61">
        <v>70000</v>
      </c>
      <c r="E45" s="61">
        <v>5422.5</v>
      </c>
      <c r="F45" s="120">
        <f t="shared" si="2"/>
        <v>7.746428571428571</v>
      </c>
    </row>
    <row r="46" spans="1:6" s="51" customFormat="1" ht="30" customHeight="1" x14ac:dyDescent="0.25">
      <c r="A46" s="39">
        <v>3214</v>
      </c>
      <c r="B46" s="40" t="s">
        <v>36</v>
      </c>
      <c r="C46" s="61">
        <v>20000</v>
      </c>
      <c r="D46" s="61">
        <v>20000</v>
      </c>
      <c r="E46" s="61">
        <v>3565.2</v>
      </c>
      <c r="F46" s="120">
        <f t="shared" si="2"/>
        <v>17.826000000000001</v>
      </c>
    </row>
    <row r="47" spans="1:6" s="51" customFormat="1" ht="30" customHeight="1" x14ac:dyDescent="0.25">
      <c r="A47" s="39">
        <v>322</v>
      </c>
      <c r="B47" s="40" t="s">
        <v>37</v>
      </c>
      <c r="C47" s="61">
        <f t="shared" ref="C47" si="10">SUM(C48:C53)</f>
        <v>1046000</v>
      </c>
      <c r="D47" s="61">
        <f t="shared" ref="D47" si="11">SUM(D48:D53)</f>
        <v>1046000</v>
      </c>
      <c r="E47" s="61">
        <f>SUM(E48:E53)</f>
        <v>550550.53</v>
      </c>
      <c r="F47" s="120">
        <f t="shared" si="2"/>
        <v>52.633893881453155</v>
      </c>
    </row>
    <row r="48" spans="1:6" s="51" customFormat="1" ht="30" customHeight="1" x14ac:dyDescent="0.25">
      <c r="A48" s="39">
        <v>3221</v>
      </c>
      <c r="B48" s="40" t="s">
        <v>38</v>
      </c>
      <c r="C48" s="61">
        <v>87000</v>
      </c>
      <c r="D48" s="61">
        <v>87000</v>
      </c>
      <c r="E48" s="61">
        <v>29954.05</v>
      </c>
      <c r="F48" s="120">
        <f t="shared" si="2"/>
        <v>34.42994252873563</v>
      </c>
    </row>
    <row r="49" spans="1:6" s="51" customFormat="1" ht="30" customHeight="1" x14ac:dyDescent="0.25">
      <c r="A49" s="39">
        <v>3222</v>
      </c>
      <c r="B49" s="40" t="s">
        <v>101</v>
      </c>
      <c r="C49" s="61">
        <v>325000</v>
      </c>
      <c r="D49" s="61">
        <v>325000</v>
      </c>
      <c r="E49" s="61">
        <v>158820.66</v>
      </c>
      <c r="F49" s="120">
        <f t="shared" si="2"/>
        <v>48.867895384615387</v>
      </c>
    </row>
    <row r="50" spans="1:6" s="51" customFormat="1" ht="30" customHeight="1" x14ac:dyDescent="0.25">
      <c r="A50" s="39">
        <v>3223</v>
      </c>
      <c r="B50" s="40" t="s">
        <v>39</v>
      </c>
      <c r="C50" s="61">
        <v>415000</v>
      </c>
      <c r="D50" s="61">
        <v>415000</v>
      </c>
      <c r="E50" s="61">
        <v>204642.38</v>
      </c>
      <c r="F50" s="120">
        <f t="shared" si="2"/>
        <v>49.31141686746988</v>
      </c>
    </row>
    <row r="51" spans="1:6" s="51" customFormat="1" ht="30" customHeight="1" x14ac:dyDescent="0.25">
      <c r="A51" s="39">
        <v>3224</v>
      </c>
      <c r="B51" s="40" t="s">
        <v>102</v>
      </c>
      <c r="C51" s="61">
        <v>142000</v>
      </c>
      <c r="D51" s="61">
        <v>142000</v>
      </c>
      <c r="E51" s="61">
        <v>46065.13</v>
      </c>
      <c r="F51" s="120">
        <f t="shared" si="2"/>
        <v>32.440232394366198</v>
      </c>
    </row>
    <row r="52" spans="1:6" s="51" customFormat="1" ht="30" customHeight="1" x14ac:dyDescent="0.25">
      <c r="A52" s="39">
        <v>3225</v>
      </c>
      <c r="B52" s="40" t="s">
        <v>40</v>
      </c>
      <c r="C52" s="61">
        <v>40000</v>
      </c>
      <c r="D52" s="61">
        <v>40000</v>
      </c>
      <c r="E52" s="61">
        <v>40259.24</v>
      </c>
      <c r="F52" s="120">
        <f t="shared" si="2"/>
        <v>100.6481</v>
      </c>
    </row>
    <row r="53" spans="1:6" s="51" customFormat="1" ht="30" customHeight="1" x14ac:dyDescent="0.25">
      <c r="A53" s="39">
        <v>3227</v>
      </c>
      <c r="B53" s="40" t="s">
        <v>103</v>
      </c>
      <c r="C53" s="61">
        <v>37000</v>
      </c>
      <c r="D53" s="61">
        <v>37000</v>
      </c>
      <c r="E53" s="61">
        <v>70809.070000000007</v>
      </c>
      <c r="F53" s="120">
        <f t="shared" si="2"/>
        <v>191.37586486486489</v>
      </c>
    </row>
    <row r="54" spans="1:6" s="51" customFormat="1" ht="30" customHeight="1" x14ac:dyDescent="0.25">
      <c r="A54" s="39">
        <v>323</v>
      </c>
      <c r="B54" s="40" t="s">
        <v>42</v>
      </c>
      <c r="C54" s="61">
        <f t="shared" ref="C54" si="12">SUM(C55:C63)</f>
        <v>608000</v>
      </c>
      <c r="D54" s="61">
        <f t="shared" ref="D54" si="13">SUM(D55:D63)</f>
        <v>608000</v>
      </c>
      <c r="E54" s="61">
        <f>SUM(E55:E63)</f>
        <v>305007.07</v>
      </c>
      <c r="F54" s="120">
        <f t="shared" si="2"/>
        <v>50.165636513157899</v>
      </c>
    </row>
    <row r="55" spans="1:6" s="51" customFormat="1" ht="30" customHeight="1" x14ac:dyDescent="0.25">
      <c r="A55" s="39">
        <v>3231</v>
      </c>
      <c r="B55" s="40" t="s">
        <v>43</v>
      </c>
      <c r="C55" s="61">
        <v>53000</v>
      </c>
      <c r="D55" s="61">
        <v>53000</v>
      </c>
      <c r="E55" s="61">
        <v>30973.19</v>
      </c>
      <c r="F55" s="120">
        <f t="shared" si="2"/>
        <v>58.439981132075467</v>
      </c>
    </row>
    <row r="56" spans="1:6" s="51" customFormat="1" ht="30" customHeight="1" x14ac:dyDescent="0.25">
      <c r="A56" s="39">
        <v>3232</v>
      </c>
      <c r="B56" s="40" t="s">
        <v>44</v>
      </c>
      <c r="C56" s="61">
        <v>115000</v>
      </c>
      <c r="D56" s="61">
        <v>115000</v>
      </c>
      <c r="E56" s="61">
        <v>55519.53</v>
      </c>
      <c r="F56" s="120">
        <f t="shared" si="2"/>
        <v>48.277852173913047</v>
      </c>
    </row>
    <row r="57" spans="1:6" s="51" customFormat="1" ht="30" customHeight="1" x14ac:dyDescent="0.25">
      <c r="A57" s="39">
        <v>3233</v>
      </c>
      <c r="B57" s="40" t="s">
        <v>45</v>
      </c>
      <c r="C57" s="61">
        <v>30000</v>
      </c>
      <c r="D57" s="61">
        <v>30000</v>
      </c>
      <c r="E57" s="61">
        <v>21844.25</v>
      </c>
      <c r="F57" s="120">
        <f t="shared" si="2"/>
        <v>72.814166666666665</v>
      </c>
    </row>
    <row r="58" spans="1:6" s="51" customFormat="1" ht="30" customHeight="1" x14ac:dyDescent="0.25">
      <c r="A58" s="39">
        <v>3234</v>
      </c>
      <c r="B58" s="40" t="s">
        <v>104</v>
      </c>
      <c r="C58" s="61">
        <v>60000</v>
      </c>
      <c r="D58" s="61">
        <v>60000</v>
      </c>
      <c r="E58" s="61">
        <v>41934.74</v>
      </c>
      <c r="F58" s="120">
        <f t="shared" si="2"/>
        <v>69.891233333333318</v>
      </c>
    </row>
    <row r="59" spans="1:6" s="51" customFormat="1" ht="30" customHeight="1" x14ac:dyDescent="0.25">
      <c r="A59" s="39">
        <v>3235</v>
      </c>
      <c r="B59" s="40" t="s">
        <v>47</v>
      </c>
      <c r="C59" s="61">
        <v>56000</v>
      </c>
      <c r="D59" s="61">
        <v>56000</v>
      </c>
      <c r="E59" s="61">
        <v>34794.76</v>
      </c>
      <c r="F59" s="120">
        <f t="shared" si="2"/>
        <v>62.133500000000005</v>
      </c>
    </row>
    <row r="60" spans="1:6" s="51" customFormat="1" ht="30" customHeight="1" x14ac:dyDescent="0.25">
      <c r="A60" s="39">
        <v>3236</v>
      </c>
      <c r="B60" s="40" t="s">
        <v>70</v>
      </c>
      <c r="C60" s="61">
        <v>43000</v>
      </c>
      <c r="D60" s="61">
        <v>43000</v>
      </c>
      <c r="E60" s="61">
        <v>2208.4899999999998</v>
      </c>
      <c r="F60" s="120">
        <f t="shared" si="2"/>
        <v>5.1360232558139529</v>
      </c>
    </row>
    <row r="61" spans="1:6" s="51" customFormat="1" ht="30" customHeight="1" x14ac:dyDescent="0.25">
      <c r="A61" s="39">
        <v>3237</v>
      </c>
      <c r="B61" s="40" t="s">
        <v>48</v>
      </c>
      <c r="C61" s="61">
        <v>50000</v>
      </c>
      <c r="D61" s="61">
        <v>50000</v>
      </c>
      <c r="E61" s="61">
        <v>33161.64</v>
      </c>
      <c r="F61" s="120">
        <f t="shared" si="2"/>
        <v>66.323279999999997</v>
      </c>
    </row>
    <row r="62" spans="1:6" s="51" customFormat="1" ht="30" customHeight="1" x14ac:dyDescent="0.25">
      <c r="A62" s="39">
        <v>3238</v>
      </c>
      <c r="B62" s="40" t="s">
        <v>105</v>
      </c>
      <c r="C62" s="61">
        <v>35000</v>
      </c>
      <c r="D62" s="61">
        <v>35000</v>
      </c>
      <c r="E62" s="61">
        <v>20315.259999999998</v>
      </c>
      <c r="F62" s="120">
        <f t="shared" si="2"/>
        <v>58.043599999999998</v>
      </c>
    </row>
    <row r="63" spans="1:6" s="51" customFormat="1" ht="30" customHeight="1" x14ac:dyDescent="0.25">
      <c r="A63" s="39">
        <v>3239</v>
      </c>
      <c r="B63" s="40" t="s">
        <v>50</v>
      </c>
      <c r="C63" s="61">
        <v>166000</v>
      </c>
      <c r="D63" s="61">
        <v>166000</v>
      </c>
      <c r="E63" s="61">
        <v>64255.21</v>
      </c>
      <c r="F63" s="120">
        <f t="shared" si="2"/>
        <v>38.707957831325302</v>
      </c>
    </row>
    <row r="64" spans="1:6" s="51" customFormat="1" ht="30" customHeight="1" x14ac:dyDescent="0.25">
      <c r="A64" s="39">
        <v>324</v>
      </c>
      <c r="B64" s="40" t="s">
        <v>51</v>
      </c>
      <c r="C64" s="61">
        <f t="shared" ref="C64" si="14">C65</f>
        <v>0</v>
      </c>
      <c r="D64" s="61">
        <f>D65</f>
        <v>0</v>
      </c>
      <c r="E64" s="61">
        <f>E65</f>
        <v>0</v>
      </c>
      <c r="F64" s="120">
        <v>0</v>
      </c>
    </row>
    <row r="65" spans="1:6" s="51" customFormat="1" ht="30" customHeight="1" x14ac:dyDescent="0.25">
      <c r="A65" s="39">
        <v>3241</v>
      </c>
      <c r="B65" s="40" t="s">
        <v>51</v>
      </c>
      <c r="C65" s="61">
        <v>0</v>
      </c>
      <c r="D65" s="61">
        <v>0</v>
      </c>
      <c r="E65" s="61">
        <v>0</v>
      </c>
      <c r="F65" s="120">
        <v>0</v>
      </c>
    </row>
    <row r="66" spans="1:6" s="51" customFormat="1" ht="30" customHeight="1" x14ac:dyDescent="0.25">
      <c r="A66" s="39">
        <v>329</v>
      </c>
      <c r="B66" s="40" t="s">
        <v>106</v>
      </c>
      <c r="C66" s="61">
        <f>SUM(C67:C73)</f>
        <v>215000</v>
      </c>
      <c r="D66" s="61">
        <f>SUM(D67:D73)</f>
        <v>215000</v>
      </c>
      <c r="E66" s="61">
        <f t="shared" ref="E66" si="15">SUM(E67:E73)</f>
        <v>87950.63</v>
      </c>
      <c r="F66" s="120">
        <f t="shared" si="2"/>
        <v>40.907269767441861</v>
      </c>
    </row>
    <row r="67" spans="1:6" s="51" customFormat="1" ht="30" customHeight="1" x14ac:dyDescent="0.25">
      <c r="A67" s="39">
        <v>3291</v>
      </c>
      <c r="B67" s="40" t="s">
        <v>107</v>
      </c>
      <c r="C67" s="61">
        <v>72000</v>
      </c>
      <c r="D67" s="61">
        <v>72000</v>
      </c>
      <c r="E67" s="61">
        <v>33612.01</v>
      </c>
      <c r="F67" s="120">
        <f t="shared" si="2"/>
        <v>46.683347222222224</v>
      </c>
    </row>
    <row r="68" spans="1:6" s="51" customFormat="1" ht="30" customHeight="1" x14ac:dyDescent="0.25">
      <c r="A68" s="39">
        <v>3292</v>
      </c>
      <c r="B68" s="40" t="s">
        <v>54</v>
      </c>
      <c r="C68" s="61">
        <v>79000</v>
      </c>
      <c r="D68" s="61">
        <v>79000</v>
      </c>
      <c r="E68" s="61">
        <v>32262.81</v>
      </c>
      <c r="F68" s="120">
        <f t="shared" si="2"/>
        <v>40.839000000000006</v>
      </c>
    </row>
    <row r="69" spans="1:6" s="51" customFormat="1" ht="30" customHeight="1" x14ac:dyDescent="0.25">
      <c r="A69" s="39">
        <v>3293</v>
      </c>
      <c r="B69" s="40" t="s">
        <v>55</v>
      </c>
      <c r="C69" s="61">
        <v>20000</v>
      </c>
      <c r="D69" s="61">
        <v>20000</v>
      </c>
      <c r="E69" s="61">
        <v>2203.2800000000002</v>
      </c>
      <c r="F69" s="120">
        <f t="shared" si="2"/>
        <v>11.016400000000001</v>
      </c>
    </row>
    <row r="70" spans="1:6" s="51" customFormat="1" ht="30" customHeight="1" x14ac:dyDescent="0.25">
      <c r="A70" s="39">
        <v>3294</v>
      </c>
      <c r="B70" s="40" t="s">
        <v>56</v>
      </c>
      <c r="C70" s="61">
        <v>2000</v>
      </c>
      <c r="D70" s="61">
        <v>2000</v>
      </c>
      <c r="E70" s="61">
        <v>0</v>
      </c>
      <c r="F70" s="120">
        <f t="shared" si="2"/>
        <v>0</v>
      </c>
    </row>
    <row r="71" spans="1:6" s="51" customFormat="1" ht="30" customHeight="1" x14ac:dyDescent="0.25">
      <c r="A71" s="39">
        <v>3295</v>
      </c>
      <c r="B71" s="40" t="s">
        <v>57</v>
      </c>
      <c r="C71" s="61">
        <v>38000</v>
      </c>
      <c r="D71" s="61">
        <v>38000</v>
      </c>
      <c r="E71" s="61">
        <v>18122.53</v>
      </c>
      <c r="F71" s="120">
        <f t="shared" si="2"/>
        <v>47.690868421052627</v>
      </c>
    </row>
    <row r="72" spans="1:6" s="51" customFormat="1" ht="30" customHeight="1" x14ac:dyDescent="0.25">
      <c r="A72" s="39">
        <v>3296</v>
      </c>
      <c r="B72" s="40" t="s">
        <v>122</v>
      </c>
      <c r="C72" s="61">
        <v>1000</v>
      </c>
      <c r="D72" s="61">
        <v>1000</v>
      </c>
      <c r="E72" s="61">
        <v>289</v>
      </c>
      <c r="F72" s="120">
        <f t="shared" si="2"/>
        <v>28.9</v>
      </c>
    </row>
    <row r="73" spans="1:6" s="51" customFormat="1" ht="30" customHeight="1" x14ac:dyDescent="0.25">
      <c r="A73" s="39">
        <v>3299</v>
      </c>
      <c r="B73" s="40" t="s">
        <v>108</v>
      </c>
      <c r="C73" s="61">
        <v>3000</v>
      </c>
      <c r="D73" s="61">
        <v>3000</v>
      </c>
      <c r="E73" s="61">
        <v>1461</v>
      </c>
      <c r="F73" s="120">
        <f t="shared" si="2"/>
        <v>48.699999999999996</v>
      </c>
    </row>
    <row r="74" spans="1:6" s="51" customFormat="1" ht="30" customHeight="1" x14ac:dyDescent="0.25">
      <c r="A74" s="39">
        <v>34</v>
      </c>
      <c r="B74" s="40" t="s">
        <v>58</v>
      </c>
      <c r="C74" s="61">
        <f t="shared" ref="C74" si="16">C75</f>
        <v>7000</v>
      </c>
      <c r="D74" s="61">
        <f t="shared" ref="D74" si="17">D75</f>
        <v>7000</v>
      </c>
      <c r="E74" s="61">
        <f>E75</f>
        <v>613.45000000000005</v>
      </c>
      <c r="F74" s="120">
        <f t="shared" si="2"/>
        <v>8.7635714285714297</v>
      </c>
    </row>
    <row r="75" spans="1:6" s="51" customFormat="1" ht="30" customHeight="1" x14ac:dyDescent="0.25">
      <c r="A75" s="39">
        <v>343</v>
      </c>
      <c r="B75" s="40" t="s">
        <v>59</v>
      </c>
      <c r="C75" s="61">
        <f t="shared" ref="C75" si="18">C76+C77+C78</f>
        <v>7000</v>
      </c>
      <c r="D75" s="61">
        <f>D76+D77+D78</f>
        <v>7000</v>
      </c>
      <c r="E75" s="61">
        <f t="shared" ref="E75" si="19">E76+E77+E78</f>
        <v>613.45000000000005</v>
      </c>
      <c r="F75" s="120">
        <f t="shared" si="2"/>
        <v>8.7635714285714297</v>
      </c>
    </row>
    <row r="76" spans="1:6" s="51" customFormat="1" ht="30" customHeight="1" x14ac:dyDescent="0.25">
      <c r="A76" s="39">
        <v>3431</v>
      </c>
      <c r="B76" s="40" t="s">
        <v>60</v>
      </c>
      <c r="C76" s="61">
        <v>5000</v>
      </c>
      <c r="D76" s="61">
        <v>5000</v>
      </c>
      <c r="E76" s="61">
        <v>596.88</v>
      </c>
      <c r="F76" s="120">
        <f t="shared" si="2"/>
        <v>11.9376</v>
      </c>
    </row>
    <row r="77" spans="1:6" s="51" customFormat="1" ht="30" customHeight="1" x14ac:dyDescent="0.25">
      <c r="A77" s="39">
        <v>3432</v>
      </c>
      <c r="B77" s="40" t="s">
        <v>140</v>
      </c>
      <c r="C77" s="61">
        <v>1000</v>
      </c>
      <c r="D77" s="61">
        <v>1000</v>
      </c>
      <c r="E77" s="61">
        <v>0.75</v>
      </c>
      <c r="F77" s="120">
        <f t="shared" si="2"/>
        <v>7.4999999999999997E-2</v>
      </c>
    </row>
    <row r="78" spans="1:6" s="51" customFormat="1" ht="30" customHeight="1" x14ac:dyDescent="0.25">
      <c r="A78" s="39">
        <v>3433</v>
      </c>
      <c r="B78" s="40" t="s">
        <v>109</v>
      </c>
      <c r="C78" s="61">
        <v>1000</v>
      </c>
      <c r="D78" s="61">
        <v>1000</v>
      </c>
      <c r="E78" s="61">
        <v>15.82</v>
      </c>
      <c r="F78" s="120">
        <f t="shared" si="2"/>
        <v>1.5820000000000001</v>
      </c>
    </row>
    <row r="79" spans="1:6" s="51" customFormat="1" ht="30" customHeight="1" x14ac:dyDescent="0.25">
      <c r="A79" s="139"/>
      <c r="B79" s="140"/>
      <c r="C79" s="57"/>
      <c r="D79" s="57"/>
      <c r="E79" s="57"/>
      <c r="F79" s="141"/>
    </row>
    <row r="80" spans="1:6" s="51" customFormat="1" ht="30" customHeight="1" x14ac:dyDescent="0.25">
      <c r="A80" s="173" t="s">
        <v>151</v>
      </c>
      <c r="B80" s="174"/>
      <c r="C80" s="174"/>
      <c r="D80" s="174"/>
      <c r="E80" s="174"/>
      <c r="F80" s="175"/>
    </row>
    <row r="81" spans="1:9" s="51" customFormat="1" ht="30" customHeight="1" x14ac:dyDescent="0.25">
      <c r="A81" s="142"/>
      <c r="B81" s="143"/>
      <c r="C81" s="58"/>
      <c r="D81" s="58"/>
      <c r="E81" s="58"/>
      <c r="F81" s="144"/>
    </row>
    <row r="82" spans="1:9" s="51" customFormat="1" ht="30" customHeight="1" x14ac:dyDescent="0.25">
      <c r="A82" s="32" t="s">
        <v>0</v>
      </c>
      <c r="B82" s="32" t="s">
        <v>1</v>
      </c>
      <c r="C82" s="32" t="s">
        <v>138</v>
      </c>
      <c r="D82" s="32" t="s">
        <v>139</v>
      </c>
      <c r="E82" s="32" t="s">
        <v>2</v>
      </c>
      <c r="F82" s="32" t="s">
        <v>3</v>
      </c>
    </row>
    <row r="83" spans="1:9" s="51" customFormat="1" ht="30" customHeight="1" x14ac:dyDescent="0.25">
      <c r="A83" s="42">
        <v>3</v>
      </c>
      <c r="B83" s="43" t="s">
        <v>21</v>
      </c>
      <c r="C83" s="38">
        <f>C84</f>
        <v>100000</v>
      </c>
      <c r="D83" s="38">
        <f t="shared" ref="D83:E83" si="20">D84</f>
        <v>100000</v>
      </c>
      <c r="E83" s="38">
        <f t="shared" si="20"/>
        <v>3375</v>
      </c>
      <c r="F83" s="44">
        <f>E83/D83*100</f>
        <v>3.375</v>
      </c>
    </row>
    <row r="84" spans="1:9" s="51" customFormat="1" ht="30" customHeight="1" x14ac:dyDescent="0.25">
      <c r="A84" s="39">
        <v>32</v>
      </c>
      <c r="B84" s="40" t="s">
        <v>31</v>
      </c>
      <c r="C84" s="61">
        <f>C85+C87</f>
        <v>100000</v>
      </c>
      <c r="D84" s="61">
        <f t="shared" ref="D84:E84" si="21">D85+D87</f>
        <v>100000</v>
      </c>
      <c r="E84" s="61">
        <f t="shared" si="21"/>
        <v>3375</v>
      </c>
      <c r="F84" s="120">
        <f t="shared" ref="F84:F88" si="22">E84/D84*100</f>
        <v>3.375</v>
      </c>
    </row>
    <row r="85" spans="1:9" s="51" customFormat="1" ht="30" customHeight="1" x14ac:dyDescent="0.25">
      <c r="A85" s="39">
        <v>322</v>
      </c>
      <c r="B85" s="40" t="s">
        <v>37</v>
      </c>
      <c r="C85" s="61">
        <f>C86</f>
        <v>80000</v>
      </c>
      <c r="D85" s="61">
        <f>D86</f>
        <v>80000</v>
      </c>
      <c r="E85" s="61">
        <f>E86</f>
        <v>0</v>
      </c>
      <c r="F85" s="120">
        <f t="shared" si="22"/>
        <v>0</v>
      </c>
    </row>
    <row r="86" spans="1:9" s="51" customFormat="1" ht="30" customHeight="1" x14ac:dyDescent="0.25">
      <c r="A86" s="39">
        <v>3224</v>
      </c>
      <c r="B86" s="40" t="s">
        <v>102</v>
      </c>
      <c r="C86" s="61">
        <v>80000</v>
      </c>
      <c r="D86" s="61">
        <v>80000</v>
      </c>
      <c r="E86" s="61">
        <v>0</v>
      </c>
      <c r="F86" s="120">
        <f t="shared" si="22"/>
        <v>0</v>
      </c>
    </row>
    <row r="87" spans="1:9" s="51" customFormat="1" ht="30" customHeight="1" x14ac:dyDescent="0.25">
      <c r="A87" s="39">
        <v>323</v>
      </c>
      <c r="B87" s="40" t="s">
        <v>128</v>
      </c>
      <c r="C87" s="61">
        <f>C88</f>
        <v>20000</v>
      </c>
      <c r="D87" s="61">
        <f>D88</f>
        <v>20000</v>
      </c>
      <c r="E87" s="61">
        <f>E88</f>
        <v>3375</v>
      </c>
      <c r="F87" s="120">
        <f t="shared" si="22"/>
        <v>16.875</v>
      </c>
    </row>
    <row r="88" spans="1:9" s="51" customFormat="1" ht="30" customHeight="1" x14ac:dyDescent="0.25">
      <c r="A88" s="39">
        <v>3232</v>
      </c>
      <c r="B88" s="40" t="s">
        <v>44</v>
      </c>
      <c r="C88" s="61">
        <v>20000</v>
      </c>
      <c r="D88" s="61">
        <v>20000</v>
      </c>
      <c r="E88" s="61">
        <v>3375</v>
      </c>
      <c r="F88" s="120">
        <f t="shared" si="22"/>
        <v>16.875</v>
      </c>
    </row>
    <row r="89" spans="1:9" s="51" customFormat="1" ht="30" customHeight="1" x14ac:dyDescent="0.25">
      <c r="B89" s="83"/>
    </row>
    <row r="90" spans="1:9" s="51" customFormat="1" ht="30" customHeight="1" x14ac:dyDescent="0.25">
      <c r="A90" s="170" t="s">
        <v>149</v>
      </c>
      <c r="B90" s="171"/>
      <c r="C90" s="171"/>
      <c r="D90" s="171"/>
      <c r="E90" s="171"/>
      <c r="F90" s="172"/>
    </row>
    <row r="91" spans="1:9" s="51" customFormat="1" ht="30" customHeight="1" x14ac:dyDescent="0.25">
      <c r="A91" s="173" t="s">
        <v>135</v>
      </c>
      <c r="B91" s="174"/>
      <c r="C91" s="174"/>
      <c r="D91" s="174"/>
      <c r="E91" s="174"/>
      <c r="F91" s="175"/>
    </row>
    <row r="92" spans="1:9" s="51" customFormat="1" ht="30" customHeight="1" x14ac:dyDescent="0.25">
      <c r="B92" s="83"/>
    </row>
    <row r="93" spans="1:9" s="51" customFormat="1" ht="30" customHeight="1" x14ac:dyDescent="0.25">
      <c r="A93" s="32" t="s">
        <v>0</v>
      </c>
      <c r="B93" s="32" t="s">
        <v>1</v>
      </c>
      <c r="C93" s="32" t="s">
        <v>138</v>
      </c>
      <c r="D93" s="32" t="s">
        <v>139</v>
      </c>
      <c r="E93" s="32" t="s">
        <v>2</v>
      </c>
      <c r="F93" s="32" t="s">
        <v>3</v>
      </c>
      <c r="G93" s="56"/>
      <c r="H93" s="56"/>
      <c r="I93" s="56"/>
    </row>
    <row r="94" spans="1:9" s="51" customFormat="1" ht="30" customHeight="1" x14ac:dyDescent="0.25">
      <c r="A94" s="42">
        <v>3</v>
      </c>
      <c r="B94" s="43" t="s">
        <v>21</v>
      </c>
      <c r="C94" s="38">
        <f>C95+C102</f>
        <v>70000</v>
      </c>
      <c r="D94" s="38">
        <f>D95+D102</f>
        <v>70000</v>
      </c>
      <c r="E94" s="38">
        <f>E95+E102</f>
        <v>15208.779999999999</v>
      </c>
      <c r="F94" s="44">
        <f>E94/D94*100</f>
        <v>21.72682857142857</v>
      </c>
    </row>
    <row r="95" spans="1:9" s="51" customFormat="1" ht="30" customHeight="1" x14ac:dyDescent="0.25">
      <c r="A95" s="39">
        <v>31</v>
      </c>
      <c r="B95" s="40" t="s">
        <v>22</v>
      </c>
      <c r="C95" s="61">
        <f>C96+C99</f>
        <v>66000</v>
      </c>
      <c r="D95" s="61">
        <f>D96+D99</f>
        <v>66000</v>
      </c>
      <c r="E95" s="61">
        <f>E99+E96</f>
        <v>15208.779999999999</v>
      </c>
      <c r="F95" s="120">
        <f t="shared" ref="F95:F104" si="23">E95/D95*100</f>
        <v>23.043606060606059</v>
      </c>
    </row>
    <row r="96" spans="1:9" s="51" customFormat="1" ht="30" customHeight="1" x14ac:dyDescent="0.25">
      <c r="A96" s="39">
        <v>311</v>
      </c>
      <c r="B96" s="40" t="s">
        <v>98</v>
      </c>
      <c r="C96" s="61">
        <f>C97+C98</f>
        <v>56000</v>
      </c>
      <c r="D96" s="61">
        <f t="shared" ref="D96:E96" si="24">D97+D98</f>
        <v>56000</v>
      </c>
      <c r="E96" s="61">
        <f t="shared" si="24"/>
        <v>13360.279999999999</v>
      </c>
      <c r="F96" s="120">
        <f t="shared" si="23"/>
        <v>23.857642857142856</v>
      </c>
    </row>
    <row r="97" spans="1:6" s="51" customFormat="1" ht="30" customHeight="1" x14ac:dyDescent="0.25">
      <c r="A97" s="39">
        <v>3113</v>
      </c>
      <c r="B97" s="40" t="s">
        <v>25</v>
      </c>
      <c r="C97" s="61">
        <v>54000</v>
      </c>
      <c r="D97" s="61">
        <v>54000</v>
      </c>
      <c r="E97" s="61">
        <v>11202.99</v>
      </c>
      <c r="F97" s="120">
        <f t="shared" si="23"/>
        <v>20.746277777777777</v>
      </c>
    </row>
    <row r="98" spans="1:6" s="51" customFormat="1" ht="30" customHeight="1" x14ac:dyDescent="0.25">
      <c r="A98" s="39">
        <v>3114</v>
      </c>
      <c r="B98" s="40" t="s">
        <v>182</v>
      </c>
      <c r="C98" s="61">
        <v>2000</v>
      </c>
      <c r="D98" s="61">
        <v>2000</v>
      </c>
      <c r="E98" s="61">
        <v>2157.29</v>
      </c>
      <c r="F98" s="120">
        <f t="shared" si="23"/>
        <v>107.86450000000001</v>
      </c>
    </row>
    <row r="99" spans="1:6" s="51" customFormat="1" ht="30" customHeight="1" x14ac:dyDescent="0.25">
      <c r="A99" s="39">
        <v>313</v>
      </c>
      <c r="B99" s="40" t="s">
        <v>99</v>
      </c>
      <c r="C99" s="61">
        <f>C100+C101</f>
        <v>10000</v>
      </c>
      <c r="D99" s="61">
        <f>D100+D101</f>
        <v>10000</v>
      </c>
      <c r="E99" s="61">
        <f>E100+E101</f>
        <v>1848.5</v>
      </c>
      <c r="F99" s="120">
        <f t="shared" si="23"/>
        <v>18.484999999999999</v>
      </c>
    </row>
    <row r="100" spans="1:6" s="51" customFormat="1" ht="30" customHeight="1" x14ac:dyDescent="0.25">
      <c r="A100" s="39">
        <v>3132</v>
      </c>
      <c r="B100" s="40" t="s">
        <v>29</v>
      </c>
      <c r="C100" s="61">
        <v>10000</v>
      </c>
      <c r="D100" s="61">
        <v>10000</v>
      </c>
      <c r="E100" s="61">
        <v>1848.5</v>
      </c>
      <c r="F100" s="120">
        <f t="shared" si="23"/>
        <v>18.484999999999999</v>
      </c>
    </row>
    <row r="101" spans="1:6" s="125" customFormat="1" ht="30" customHeight="1" x14ac:dyDescent="0.25">
      <c r="A101" s="39">
        <v>3133</v>
      </c>
      <c r="B101" s="40" t="s">
        <v>100</v>
      </c>
      <c r="C101" s="61">
        <v>0</v>
      </c>
      <c r="D101" s="61">
        <v>0</v>
      </c>
      <c r="E101" s="61">
        <v>0</v>
      </c>
      <c r="F101" s="120">
        <v>0</v>
      </c>
    </row>
    <row r="102" spans="1:6" s="125" customFormat="1" ht="30" customHeight="1" x14ac:dyDescent="0.25">
      <c r="A102" s="39">
        <v>32</v>
      </c>
      <c r="B102" s="40" t="s">
        <v>31</v>
      </c>
      <c r="C102" s="61">
        <f t="shared" ref="C102:E103" si="25">C103</f>
        <v>4000</v>
      </c>
      <c r="D102" s="61">
        <f t="shared" si="25"/>
        <v>4000</v>
      </c>
      <c r="E102" s="61">
        <f t="shared" si="25"/>
        <v>0</v>
      </c>
      <c r="F102" s="120">
        <f t="shared" si="23"/>
        <v>0</v>
      </c>
    </row>
    <row r="103" spans="1:6" s="51" customFormat="1" ht="30" customHeight="1" x14ac:dyDescent="0.25">
      <c r="A103" s="39">
        <v>321</v>
      </c>
      <c r="B103" s="40" t="s">
        <v>32</v>
      </c>
      <c r="C103" s="61">
        <f t="shared" si="25"/>
        <v>4000</v>
      </c>
      <c r="D103" s="61">
        <f t="shared" si="25"/>
        <v>4000</v>
      </c>
      <c r="E103" s="61">
        <f t="shared" si="25"/>
        <v>0</v>
      </c>
      <c r="F103" s="120">
        <f t="shared" si="23"/>
        <v>0</v>
      </c>
    </row>
    <row r="104" spans="1:6" s="51" customFormat="1" ht="30" customHeight="1" x14ac:dyDescent="0.25">
      <c r="A104" s="39">
        <v>3211</v>
      </c>
      <c r="B104" s="40" t="s">
        <v>33</v>
      </c>
      <c r="C104" s="61">
        <v>4000</v>
      </c>
      <c r="D104" s="61">
        <v>4000</v>
      </c>
      <c r="E104" s="61">
        <v>0</v>
      </c>
      <c r="F104" s="120">
        <f t="shared" si="23"/>
        <v>0</v>
      </c>
    </row>
    <row r="105" spans="1:6" s="51" customFormat="1" ht="30" customHeight="1" x14ac:dyDescent="0.25">
      <c r="A105" s="52"/>
      <c r="B105" s="124"/>
      <c r="C105" s="52"/>
      <c r="D105" s="52"/>
      <c r="E105" s="52"/>
      <c r="F105" s="52"/>
    </row>
    <row r="106" spans="1:6" s="51" customFormat="1" ht="30" customHeight="1" x14ac:dyDescent="0.25">
      <c r="A106" s="173" t="s">
        <v>152</v>
      </c>
      <c r="B106" s="174"/>
      <c r="C106" s="174"/>
      <c r="D106" s="174"/>
      <c r="E106" s="174"/>
      <c r="F106" s="175"/>
    </row>
    <row r="107" spans="1:6" s="51" customFormat="1" ht="30" customHeight="1" x14ac:dyDescent="0.25">
      <c r="A107" s="173" t="s">
        <v>165</v>
      </c>
      <c r="B107" s="174"/>
      <c r="C107" s="174"/>
      <c r="D107" s="174"/>
      <c r="E107" s="174"/>
      <c r="F107" s="175"/>
    </row>
    <row r="108" spans="1:6" s="51" customFormat="1" ht="30" customHeight="1" x14ac:dyDescent="0.25">
      <c r="A108" s="53"/>
      <c r="B108" s="53"/>
      <c r="C108" s="53"/>
      <c r="D108" s="53"/>
      <c r="E108" s="53"/>
      <c r="F108" s="53"/>
    </row>
    <row r="109" spans="1:6" s="51" customFormat="1" ht="30" customHeight="1" x14ac:dyDescent="0.25">
      <c r="A109" s="54" t="s">
        <v>0</v>
      </c>
      <c r="B109" s="54" t="s">
        <v>1</v>
      </c>
      <c r="C109" s="54" t="s">
        <v>138</v>
      </c>
      <c r="D109" s="54" t="s">
        <v>139</v>
      </c>
      <c r="E109" s="54" t="s">
        <v>2</v>
      </c>
      <c r="F109" s="54" t="s">
        <v>3</v>
      </c>
    </row>
    <row r="110" spans="1:6" s="51" customFormat="1" ht="30" customHeight="1" x14ac:dyDescent="0.25">
      <c r="A110" s="42">
        <v>3</v>
      </c>
      <c r="B110" s="43" t="s">
        <v>21</v>
      </c>
      <c r="C110" s="38">
        <f>SUM(C111,C121)</f>
        <v>7651000</v>
      </c>
      <c r="D110" s="38">
        <f>SUM(D111,D121)</f>
        <v>7651000</v>
      </c>
      <c r="E110" s="38">
        <f>SUM(E111,E121)</f>
        <v>3108575.19</v>
      </c>
      <c r="F110" s="44">
        <f>E110/D110*100</f>
        <v>40.629658737419945</v>
      </c>
    </row>
    <row r="111" spans="1:6" s="51" customFormat="1" ht="30" customHeight="1" x14ac:dyDescent="0.25">
      <c r="A111" s="39">
        <v>31</v>
      </c>
      <c r="B111" s="40" t="s">
        <v>22</v>
      </c>
      <c r="C111" s="61">
        <f>C112+C116+C118</f>
        <v>5860000</v>
      </c>
      <c r="D111" s="61">
        <f>D112+D116+D118</f>
        <v>5860000</v>
      </c>
      <c r="E111" s="61">
        <f>E112+E116+E118</f>
        <v>2348523.21</v>
      </c>
      <c r="F111" s="120">
        <f t="shared" ref="F111:F144" si="26">E111/D111*100</f>
        <v>40.077187883959041</v>
      </c>
    </row>
    <row r="112" spans="1:6" s="51" customFormat="1" ht="30" customHeight="1" x14ac:dyDescent="0.25">
      <c r="A112" s="39">
        <v>311</v>
      </c>
      <c r="B112" s="40" t="s">
        <v>98</v>
      </c>
      <c r="C112" s="61">
        <f>C113+C114+C115</f>
        <v>5230000</v>
      </c>
      <c r="D112" s="61">
        <f>D113+D114+D115</f>
        <v>5230000</v>
      </c>
      <c r="E112" s="61">
        <f>E113+E114+E115</f>
        <v>2019153.7200000002</v>
      </c>
      <c r="F112" s="120">
        <f t="shared" si="26"/>
        <v>38.607145697896755</v>
      </c>
    </row>
    <row r="113" spans="1:6" s="51" customFormat="1" ht="30" customHeight="1" x14ac:dyDescent="0.25">
      <c r="A113" s="39">
        <v>3111</v>
      </c>
      <c r="B113" s="40" t="s">
        <v>24</v>
      </c>
      <c r="C113" s="61">
        <v>4400000</v>
      </c>
      <c r="D113" s="61">
        <v>4400000</v>
      </c>
      <c r="E113" s="61">
        <v>1617089.35</v>
      </c>
      <c r="F113" s="120">
        <f t="shared" si="26"/>
        <v>36.752030681818184</v>
      </c>
    </row>
    <row r="114" spans="1:6" s="51" customFormat="1" ht="30" customHeight="1" x14ac:dyDescent="0.25">
      <c r="A114" s="39">
        <v>3113</v>
      </c>
      <c r="B114" s="40" t="s">
        <v>25</v>
      </c>
      <c r="C114" s="61">
        <v>80000</v>
      </c>
      <c r="D114" s="61">
        <v>80000</v>
      </c>
      <c r="E114" s="61">
        <v>42406.74</v>
      </c>
      <c r="F114" s="120">
        <f t="shared" si="26"/>
        <v>53.008424999999995</v>
      </c>
    </row>
    <row r="115" spans="1:6" s="51" customFormat="1" ht="30" customHeight="1" x14ac:dyDescent="0.25">
      <c r="A115" s="39">
        <v>3114</v>
      </c>
      <c r="B115" s="40" t="s">
        <v>26</v>
      </c>
      <c r="C115" s="61">
        <v>750000</v>
      </c>
      <c r="D115" s="61">
        <v>750000</v>
      </c>
      <c r="E115" s="61">
        <v>359657.63</v>
      </c>
      <c r="F115" s="120">
        <f t="shared" si="26"/>
        <v>47.95435066666667</v>
      </c>
    </row>
    <row r="116" spans="1:6" s="51" customFormat="1" ht="30" customHeight="1" x14ac:dyDescent="0.25">
      <c r="A116" s="39">
        <v>312</v>
      </c>
      <c r="B116" s="40" t="s">
        <v>27</v>
      </c>
      <c r="C116" s="61">
        <f>C117</f>
        <v>170000</v>
      </c>
      <c r="D116" s="61">
        <f>D117</f>
        <v>170000</v>
      </c>
      <c r="E116" s="61">
        <f>E117</f>
        <v>94372.5</v>
      </c>
      <c r="F116" s="120">
        <f t="shared" si="26"/>
        <v>55.513235294117649</v>
      </c>
    </row>
    <row r="117" spans="1:6" s="121" customFormat="1" ht="30" customHeight="1" x14ac:dyDescent="0.25">
      <c r="A117" s="39">
        <v>3121</v>
      </c>
      <c r="B117" s="40" t="s">
        <v>27</v>
      </c>
      <c r="C117" s="61">
        <v>170000</v>
      </c>
      <c r="D117" s="61">
        <v>170000</v>
      </c>
      <c r="E117" s="61">
        <v>94372.5</v>
      </c>
      <c r="F117" s="120">
        <f t="shared" si="26"/>
        <v>55.513235294117649</v>
      </c>
    </row>
    <row r="118" spans="1:6" s="121" customFormat="1" ht="30" customHeight="1" x14ac:dyDescent="0.25">
      <c r="A118" s="39">
        <v>313</v>
      </c>
      <c r="B118" s="40" t="s">
        <v>99</v>
      </c>
      <c r="C118" s="61">
        <f>C119+C120</f>
        <v>460000</v>
      </c>
      <c r="D118" s="61">
        <f>D119+D120</f>
        <v>460000</v>
      </c>
      <c r="E118" s="61">
        <f>E119+E120</f>
        <v>234996.99</v>
      </c>
      <c r="F118" s="120">
        <f t="shared" si="26"/>
        <v>51.086302173913047</v>
      </c>
    </row>
    <row r="119" spans="1:6" s="51" customFormat="1" ht="30" customHeight="1" x14ac:dyDescent="0.25">
      <c r="A119" s="39">
        <v>3132</v>
      </c>
      <c r="B119" s="40" t="s">
        <v>29</v>
      </c>
      <c r="C119" s="61">
        <v>460000</v>
      </c>
      <c r="D119" s="61">
        <v>460000</v>
      </c>
      <c r="E119" s="61">
        <v>234996.99</v>
      </c>
      <c r="F119" s="120">
        <f t="shared" si="26"/>
        <v>51.086302173913047</v>
      </c>
    </row>
    <row r="120" spans="1:6" s="51" customFormat="1" ht="30" customHeight="1" x14ac:dyDescent="0.25">
      <c r="A120" s="39">
        <v>3133</v>
      </c>
      <c r="B120" s="40" t="s">
        <v>100</v>
      </c>
      <c r="C120" s="61">
        <v>0</v>
      </c>
      <c r="D120" s="61">
        <v>0</v>
      </c>
      <c r="E120" s="61">
        <v>0</v>
      </c>
      <c r="F120" s="120">
        <v>0</v>
      </c>
    </row>
    <row r="121" spans="1:6" s="51" customFormat="1" ht="30" customHeight="1" x14ac:dyDescent="0.25">
      <c r="A121" s="39">
        <v>32</v>
      </c>
      <c r="B121" s="40" t="s">
        <v>31</v>
      </c>
      <c r="C121" s="61">
        <f t="shared" ref="C121" si="27">C122+C127+C134+C143</f>
        <v>1791000</v>
      </c>
      <c r="D121" s="61">
        <f>D122+D127+D134+D143</f>
        <v>1791000</v>
      </c>
      <c r="E121" s="61">
        <f>E122+E127+E134+E143</f>
        <v>760051.98</v>
      </c>
      <c r="F121" s="120">
        <f t="shared" si="26"/>
        <v>42.437296482412059</v>
      </c>
    </row>
    <row r="122" spans="1:6" s="51" customFormat="1" ht="30" customHeight="1" x14ac:dyDescent="0.25">
      <c r="A122" s="39">
        <v>321</v>
      </c>
      <c r="B122" s="40" t="s">
        <v>32</v>
      </c>
      <c r="C122" s="61">
        <f t="shared" ref="C122" si="28">SUM(C123:C126)</f>
        <v>303000</v>
      </c>
      <c r="D122" s="61">
        <f t="shared" ref="D122" si="29">SUM(D123:D126)</f>
        <v>303000</v>
      </c>
      <c r="E122" s="61">
        <f>SUM(E123:E126)</f>
        <v>84841.89</v>
      </c>
      <c r="F122" s="120">
        <f t="shared" si="26"/>
        <v>28.000623762376236</v>
      </c>
    </row>
    <row r="123" spans="1:6" s="51" customFormat="1" ht="30" customHeight="1" x14ac:dyDescent="0.25">
      <c r="A123" s="39">
        <v>3211</v>
      </c>
      <c r="B123" s="40" t="s">
        <v>33</v>
      </c>
      <c r="C123" s="61">
        <v>92000</v>
      </c>
      <c r="D123" s="61">
        <v>92000</v>
      </c>
      <c r="E123" s="61">
        <v>14319.25</v>
      </c>
      <c r="F123" s="120">
        <f t="shared" si="26"/>
        <v>15.564402173913045</v>
      </c>
    </row>
    <row r="124" spans="1:6" s="51" customFormat="1" ht="30" customHeight="1" x14ac:dyDescent="0.25">
      <c r="A124" s="39">
        <v>3212</v>
      </c>
      <c r="B124" s="40" t="s">
        <v>34</v>
      </c>
      <c r="C124" s="61">
        <v>180000</v>
      </c>
      <c r="D124" s="61">
        <v>180000</v>
      </c>
      <c r="E124" s="61">
        <v>70522.64</v>
      </c>
      <c r="F124" s="120">
        <f t="shared" si="26"/>
        <v>39.179244444444443</v>
      </c>
    </row>
    <row r="125" spans="1:6" s="51" customFormat="1" ht="30" customHeight="1" x14ac:dyDescent="0.25">
      <c r="A125" s="39">
        <v>3213</v>
      </c>
      <c r="B125" s="40" t="s">
        <v>35</v>
      </c>
      <c r="C125" s="61">
        <v>25000</v>
      </c>
      <c r="D125" s="61">
        <v>25000</v>
      </c>
      <c r="E125" s="61">
        <v>0</v>
      </c>
      <c r="F125" s="120">
        <f t="shared" si="26"/>
        <v>0</v>
      </c>
    </row>
    <row r="126" spans="1:6" s="51" customFormat="1" ht="30" customHeight="1" x14ac:dyDescent="0.25">
      <c r="A126" s="39">
        <v>3214</v>
      </c>
      <c r="B126" s="40" t="s">
        <v>36</v>
      </c>
      <c r="C126" s="61">
        <v>6000</v>
      </c>
      <c r="D126" s="61">
        <v>6000</v>
      </c>
      <c r="E126" s="61">
        <v>0</v>
      </c>
      <c r="F126" s="120">
        <f t="shared" si="26"/>
        <v>0</v>
      </c>
    </row>
    <row r="127" spans="1:6" s="51" customFormat="1" ht="30" customHeight="1" x14ac:dyDescent="0.25">
      <c r="A127" s="39">
        <v>322</v>
      </c>
      <c r="B127" s="40" t="s">
        <v>37</v>
      </c>
      <c r="C127" s="61">
        <f>SUM(C128:C133)</f>
        <v>999000</v>
      </c>
      <c r="D127" s="61">
        <f t="shared" ref="D127" si="30">SUM(D128:D133)</f>
        <v>999000</v>
      </c>
      <c r="E127" s="61">
        <f t="shared" ref="E127" si="31">SUM(E128:E133)</f>
        <v>505957.49</v>
      </c>
      <c r="F127" s="120">
        <f t="shared" si="26"/>
        <v>50.646395395395395</v>
      </c>
    </row>
    <row r="128" spans="1:6" s="51" customFormat="1" ht="30" customHeight="1" x14ac:dyDescent="0.25">
      <c r="A128" s="39">
        <v>3221</v>
      </c>
      <c r="B128" s="40" t="s">
        <v>38</v>
      </c>
      <c r="C128" s="61">
        <v>10000</v>
      </c>
      <c r="D128" s="61">
        <v>10000</v>
      </c>
      <c r="E128" s="61">
        <v>2556.6799999999998</v>
      </c>
      <c r="F128" s="120">
        <f t="shared" si="26"/>
        <v>25.566800000000001</v>
      </c>
    </row>
    <row r="129" spans="1:6" s="51" customFormat="1" ht="30" customHeight="1" x14ac:dyDescent="0.25">
      <c r="A129" s="39">
        <v>3222</v>
      </c>
      <c r="B129" s="40" t="s">
        <v>101</v>
      </c>
      <c r="C129" s="61">
        <v>40000</v>
      </c>
      <c r="D129" s="61">
        <v>40000</v>
      </c>
      <c r="E129" s="61">
        <v>27884.28</v>
      </c>
      <c r="F129" s="120">
        <f t="shared" si="26"/>
        <v>69.710699999999989</v>
      </c>
    </row>
    <row r="130" spans="1:6" s="51" customFormat="1" ht="30" customHeight="1" x14ac:dyDescent="0.25">
      <c r="A130" s="39">
        <v>3223</v>
      </c>
      <c r="B130" s="40" t="s">
        <v>39</v>
      </c>
      <c r="C130" s="61">
        <v>755000</v>
      </c>
      <c r="D130" s="61">
        <v>755000</v>
      </c>
      <c r="E130" s="61">
        <v>398815.17</v>
      </c>
      <c r="F130" s="120">
        <f t="shared" si="26"/>
        <v>52.823201324503309</v>
      </c>
    </row>
    <row r="131" spans="1:6" s="51" customFormat="1" ht="30" customHeight="1" x14ac:dyDescent="0.25">
      <c r="A131" s="39">
        <v>3224</v>
      </c>
      <c r="B131" s="40" t="s">
        <v>102</v>
      </c>
      <c r="C131" s="61">
        <v>104000</v>
      </c>
      <c r="D131" s="61">
        <v>104000</v>
      </c>
      <c r="E131" s="61">
        <v>52178.26</v>
      </c>
      <c r="F131" s="120">
        <f t="shared" si="26"/>
        <v>50.171403846153851</v>
      </c>
    </row>
    <row r="132" spans="1:6" s="51" customFormat="1" ht="30" customHeight="1" x14ac:dyDescent="0.25">
      <c r="A132" s="39">
        <v>3225</v>
      </c>
      <c r="B132" s="40" t="s">
        <v>40</v>
      </c>
      <c r="C132" s="61">
        <v>50000</v>
      </c>
      <c r="D132" s="61">
        <v>50000</v>
      </c>
      <c r="E132" s="61">
        <v>7375</v>
      </c>
      <c r="F132" s="120">
        <f t="shared" si="26"/>
        <v>14.75</v>
      </c>
    </row>
    <row r="133" spans="1:6" s="51" customFormat="1" ht="30" customHeight="1" x14ac:dyDescent="0.25">
      <c r="A133" s="39">
        <v>3227</v>
      </c>
      <c r="B133" s="40" t="s">
        <v>103</v>
      </c>
      <c r="C133" s="61">
        <v>40000</v>
      </c>
      <c r="D133" s="61">
        <v>40000</v>
      </c>
      <c r="E133" s="61">
        <v>17148.099999999999</v>
      </c>
      <c r="F133" s="120">
        <f t="shared" si="26"/>
        <v>42.870249999999999</v>
      </c>
    </row>
    <row r="134" spans="1:6" s="51" customFormat="1" ht="30" customHeight="1" x14ac:dyDescent="0.25">
      <c r="A134" s="39">
        <v>323</v>
      </c>
      <c r="B134" s="40" t="s">
        <v>42</v>
      </c>
      <c r="C134" s="61">
        <f t="shared" ref="C134" si="32">SUM(C135:C142)</f>
        <v>394000</v>
      </c>
      <c r="D134" s="61">
        <f t="shared" ref="D134" si="33">SUM(D135:D142)</f>
        <v>394000</v>
      </c>
      <c r="E134" s="61">
        <f>SUM(E135:E142)</f>
        <v>132533.15</v>
      </c>
      <c r="F134" s="120">
        <f t="shared" si="26"/>
        <v>33.637855329949232</v>
      </c>
    </row>
    <row r="135" spans="1:6" s="51" customFormat="1" ht="30" customHeight="1" x14ac:dyDescent="0.25">
      <c r="A135" s="39">
        <v>3231</v>
      </c>
      <c r="B135" s="40" t="s">
        <v>43</v>
      </c>
      <c r="C135" s="61">
        <v>40000</v>
      </c>
      <c r="D135" s="61">
        <v>40000</v>
      </c>
      <c r="E135" s="61">
        <v>17623.95</v>
      </c>
      <c r="F135" s="120">
        <f t="shared" si="26"/>
        <v>44.059875000000005</v>
      </c>
    </row>
    <row r="136" spans="1:6" s="51" customFormat="1" ht="30" customHeight="1" x14ac:dyDescent="0.25">
      <c r="A136" s="39">
        <v>3232</v>
      </c>
      <c r="B136" s="40" t="s">
        <v>44</v>
      </c>
      <c r="C136" s="61">
        <v>80000</v>
      </c>
      <c r="D136" s="61">
        <v>80000</v>
      </c>
      <c r="E136" s="61">
        <v>31252.44</v>
      </c>
      <c r="F136" s="120">
        <f t="shared" si="26"/>
        <v>39.065550000000002</v>
      </c>
    </row>
    <row r="137" spans="1:6" s="51" customFormat="1" ht="30" customHeight="1" x14ac:dyDescent="0.25">
      <c r="A137" s="39">
        <v>3233</v>
      </c>
      <c r="B137" s="40" t="s">
        <v>45</v>
      </c>
      <c r="C137" s="61">
        <v>6000</v>
      </c>
      <c r="D137" s="61">
        <v>6000</v>
      </c>
      <c r="E137" s="61">
        <v>1931.5</v>
      </c>
      <c r="F137" s="120">
        <f t="shared" si="26"/>
        <v>32.19166666666667</v>
      </c>
    </row>
    <row r="138" spans="1:6" s="51" customFormat="1" ht="30" customHeight="1" x14ac:dyDescent="0.25">
      <c r="A138" s="39">
        <v>3234</v>
      </c>
      <c r="B138" s="40" t="s">
        <v>104</v>
      </c>
      <c r="C138" s="61">
        <v>16000</v>
      </c>
      <c r="D138" s="61">
        <v>16000</v>
      </c>
      <c r="E138" s="61">
        <v>6289.4</v>
      </c>
      <c r="F138" s="120">
        <f t="shared" si="26"/>
        <v>39.308749999999996</v>
      </c>
    </row>
    <row r="139" spans="1:6" s="51" customFormat="1" ht="30" customHeight="1" x14ac:dyDescent="0.25">
      <c r="A139" s="39">
        <v>3235</v>
      </c>
      <c r="B139" s="40" t="s">
        <v>47</v>
      </c>
      <c r="C139" s="61">
        <v>66000</v>
      </c>
      <c r="D139" s="61">
        <v>66000</v>
      </c>
      <c r="E139" s="61">
        <v>37021.82</v>
      </c>
      <c r="F139" s="120">
        <f t="shared" si="26"/>
        <v>56.093666666666664</v>
      </c>
    </row>
    <row r="140" spans="1:6" s="51" customFormat="1" ht="30" customHeight="1" x14ac:dyDescent="0.25">
      <c r="A140" s="39">
        <v>3236</v>
      </c>
      <c r="B140" s="40" t="s">
        <v>70</v>
      </c>
      <c r="C140" s="61">
        <v>24000</v>
      </c>
      <c r="D140" s="61">
        <v>24000</v>
      </c>
      <c r="E140" s="61">
        <v>1210</v>
      </c>
      <c r="F140" s="120">
        <f t="shared" si="26"/>
        <v>5.0416666666666661</v>
      </c>
    </row>
    <row r="141" spans="1:6" s="51" customFormat="1" ht="30" customHeight="1" x14ac:dyDescent="0.25">
      <c r="A141" s="39">
        <v>3237</v>
      </c>
      <c r="B141" s="40" t="s">
        <v>48</v>
      </c>
      <c r="C141" s="61">
        <v>50000</v>
      </c>
      <c r="D141" s="61">
        <v>50000</v>
      </c>
      <c r="E141" s="61">
        <v>0</v>
      </c>
      <c r="F141" s="120">
        <f t="shared" si="26"/>
        <v>0</v>
      </c>
    </row>
    <row r="142" spans="1:6" s="51" customFormat="1" ht="30" customHeight="1" x14ac:dyDescent="0.25">
      <c r="A142" s="39">
        <v>3239</v>
      </c>
      <c r="B142" s="40" t="s">
        <v>50</v>
      </c>
      <c r="C142" s="61">
        <v>112000</v>
      </c>
      <c r="D142" s="61">
        <v>112000</v>
      </c>
      <c r="E142" s="61">
        <v>37204.04</v>
      </c>
      <c r="F142" s="120">
        <f t="shared" si="26"/>
        <v>33.217892857142857</v>
      </c>
    </row>
    <row r="143" spans="1:6" s="51" customFormat="1" ht="30" customHeight="1" x14ac:dyDescent="0.25">
      <c r="A143" s="39">
        <v>329</v>
      </c>
      <c r="B143" s="40" t="s">
        <v>106</v>
      </c>
      <c r="C143" s="61">
        <f t="shared" ref="C143" si="34">C144</f>
        <v>95000</v>
      </c>
      <c r="D143" s="61">
        <f>D144</f>
        <v>95000</v>
      </c>
      <c r="E143" s="61">
        <f t="shared" ref="E143" si="35">E144</f>
        <v>36719.449999999997</v>
      </c>
      <c r="F143" s="120">
        <f t="shared" si="26"/>
        <v>38.65205263157894</v>
      </c>
    </row>
    <row r="144" spans="1:6" s="51" customFormat="1" ht="30" customHeight="1" x14ac:dyDescent="0.25">
      <c r="A144" s="39">
        <v>3292</v>
      </c>
      <c r="B144" s="40" t="s">
        <v>54</v>
      </c>
      <c r="C144" s="61">
        <v>95000</v>
      </c>
      <c r="D144" s="61">
        <v>95000</v>
      </c>
      <c r="E144" s="61">
        <v>36719.449999999997</v>
      </c>
      <c r="F144" s="120">
        <f t="shared" si="26"/>
        <v>38.65205263157894</v>
      </c>
    </row>
    <row r="145" spans="1:6" s="51" customFormat="1" ht="30" customHeight="1" x14ac:dyDescent="0.25">
      <c r="B145" s="83"/>
    </row>
    <row r="146" spans="1:6" s="51" customFormat="1" ht="30" customHeight="1" x14ac:dyDescent="0.25">
      <c r="A146" s="173" t="s">
        <v>153</v>
      </c>
      <c r="B146" s="174"/>
      <c r="C146" s="174"/>
      <c r="D146" s="174"/>
      <c r="E146" s="174"/>
      <c r="F146" s="175"/>
    </row>
    <row r="147" spans="1:6" s="51" customFormat="1" ht="30" customHeight="1" x14ac:dyDescent="0.25">
      <c r="A147" s="142"/>
      <c r="B147" s="143"/>
      <c r="C147" s="58"/>
      <c r="D147" s="58"/>
      <c r="E147" s="58"/>
      <c r="F147" s="144"/>
    </row>
    <row r="148" spans="1:6" s="51" customFormat="1" ht="30" customHeight="1" x14ac:dyDescent="0.25">
      <c r="A148" s="32" t="s">
        <v>0</v>
      </c>
      <c r="B148" s="32" t="s">
        <v>1</v>
      </c>
      <c r="C148" s="32" t="s">
        <v>138</v>
      </c>
      <c r="D148" s="32" t="s">
        <v>139</v>
      </c>
      <c r="E148" s="32" t="s">
        <v>2</v>
      </c>
      <c r="F148" s="32" t="s">
        <v>3</v>
      </c>
    </row>
    <row r="149" spans="1:6" s="51" customFormat="1" ht="30" customHeight="1" x14ac:dyDescent="0.25">
      <c r="A149" s="42">
        <v>3</v>
      </c>
      <c r="B149" s="43" t="s">
        <v>21</v>
      </c>
      <c r="C149" s="38">
        <f>C150+C153</f>
        <v>70000</v>
      </c>
      <c r="D149" s="38">
        <f t="shared" ref="D149:E149" si="36">D150+D153</f>
        <v>70000</v>
      </c>
      <c r="E149" s="38">
        <f t="shared" si="36"/>
        <v>16632.07</v>
      </c>
      <c r="F149" s="44">
        <f>E149/D149*100</f>
        <v>23.760100000000001</v>
      </c>
    </row>
    <row r="150" spans="1:6" s="51" customFormat="1" ht="30" customHeight="1" x14ac:dyDescent="0.25">
      <c r="A150" s="39">
        <v>32</v>
      </c>
      <c r="B150" s="40" t="s">
        <v>31</v>
      </c>
      <c r="C150" s="61">
        <f t="shared" ref="C150:E151" si="37">C151</f>
        <v>50000</v>
      </c>
      <c r="D150" s="61">
        <f t="shared" si="37"/>
        <v>50000</v>
      </c>
      <c r="E150" s="61">
        <f t="shared" si="37"/>
        <v>14895.19</v>
      </c>
      <c r="F150" s="120">
        <f t="shared" ref="F150:F154" si="38">E150/D150*100</f>
        <v>29.790379999999999</v>
      </c>
    </row>
    <row r="151" spans="1:6" s="51" customFormat="1" ht="30" customHeight="1" x14ac:dyDescent="0.25">
      <c r="A151" s="39">
        <v>322</v>
      </c>
      <c r="B151" s="40" t="s">
        <v>37</v>
      </c>
      <c r="C151" s="61">
        <f t="shared" si="37"/>
        <v>50000</v>
      </c>
      <c r="D151" s="61">
        <f t="shared" si="37"/>
        <v>50000</v>
      </c>
      <c r="E151" s="61">
        <f t="shared" si="37"/>
        <v>14895.19</v>
      </c>
      <c r="F151" s="120">
        <f t="shared" si="38"/>
        <v>29.790379999999999</v>
      </c>
    </row>
    <row r="152" spans="1:6" s="51" customFormat="1" ht="30" customHeight="1" x14ac:dyDescent="0.25">
      <c r="A152" s="39">
        <v>3224</v>
      </c>
      <c r="B152" s="40" t="s">
        <v>102</v>
      </c>
      <c r="C152" s="61">
        <v>50000</v>
      </c>
      <c r="D152" s="61">
        <v>50000</v>
      </c>
      <c r="E152" s="61">
        <v>14895.19</v>
      </c>
      <c r="F152" s="120">
        <f t="shared" si="38"/>
        <v>29.790379999999999</v>
      </c>
    </row>
    <row r="153" spans="1:6" s="51" customFormat="1" ht="30" customHeight="1" x14ac:dyDescent="0.25">
      <c r="A153" s="39">
        <v>323</v>
      </c>
      <c r="B153" s="40" t="s">
        <v>128</v>
      </c>
      <c r="C153" s="61">
        <f>C154</f>
        <v>20000</v>
      </c>
      <c r="D153" s="61">
        <f>D154</f>
        <v>20000</v>
      </c>
      <c r="E153" s="61">
        <f>E154</f>
        <v>1736.88</v>
      </c>
      <c r="F153" s="120">
        <f t="shared" si="38"/>
        <v>8.6844000000000001</v>
      </c>
    </row>
    <row r="154" spans="1:6" s="51" customFormat="1" ht="30" customHeight="1" x14ac:dyDescent="0.25">
      <c r="A154" s="39">
        <v>3232</v>
      </c>
      <c r="B154" s="40" t="s">
        <v>44</v>
      </c>
      <c r="C154" s="61">
        <v>20000</v>
      </c>
      <c r="D154" s="61">
        <v>20000</v>
      </c>
      <c r="E154" s="61">
        <v>1736.88</v>
      </c>
      <c r="F154" s="120">
        <f t="shared" si="38"/>
        <v>8.6844000000000001</v>
      </c>
    </row>
    <row r="155" spans="1:6" s="51" customFormat="1" ht="30" customHeight="1" x14ac:dyDescent="0.25">
      <c r="B155" s="83"/>
    </row>
    <row r="156" spans="1:6" s="51" customFormat="1" ht="30" customHeight="1" x14ac:dyDescent="0.25">
      <c r="A156" s="170" t="s">
        <v>154</v>
      </c>
      <c r="B156" s="171"/>
      <c r="C156" s="171"/>
      <c r="D156" s="171"/>
      <c r="E156" s="171"/>
      <c r="F156" s="172"/>
    </row>
    <row r="157" spans="1:6" s="51" customFormat="1" ht="30" customHeight="1" x14ac:dyDescent="0.25">
      <c r="A157" s="173" t="s">
        <v>135</v>
      </c>
      <c r="B157" s="174"/>
      <c r="C157" s="174"/>
      <c r="D157" s="174"/>
      <c r="E157" s="174"/>
      <c r="F157" s="175"/>
    </row>
    <row r="158" spans="1:6" s="51" customFormat="1" ht="30" customHeight="1" x14ac:dyDescent="0.25">
      <c r="B158" s="83"/>
    </row>
    <row r="159" spans="1:6" s="51" customFormat="1" ht="30" customHeight="1" x14ac:dyDescent="0.25">
      <c r="A159" s="32" t="s">
        <v>0</v>
      </c>
      <c r="B159" s="32" t="s">
        <v>1</v>
      </c>
      <c r="C159" s="33" t="s">
        <v>138</v>
      </c>
      <c r="D159" s="33" t="s">
        <v>139</v>
      </c>
      <c r="E159" s="33" t="s">
        <v>2</v>
      </c>
      <c r="F159" s="31" t="s">
        <v>3</v>
      </c>
    </row>
    <row r="160" spans="1:6" s="51" customFormat="1" ht="30" customHeight="1" x14ac:dyDescent="0.25">
      <c r="A160" s="84">
        <v>4</v>
      </c>
      <c r="B160" s="85" t="s">
        <v>62</v>
      </c>
      <c r="C160" s="55">
        <f>C161+C168</f>
        <v>130000</v>
      </c>
      <c r="D160" s="55">
        <f>D161+D168</f>
        <v>130000</v>
      </c>
      <c r="E160" s="55">
        <f>E161+E168</f>
        <v>10552.01</v>
      </c>
      <c r="F160" s="127">
        <f>E160/D160*100</f>
        <v>8.1169307692307697</v>
      </c>
    </row>
    <row r="161" spans="1:6" s="51" customFormat="1" ht="30" customHeight="1" x14ac:dyDescent="0.25">
      <c r="A161" s="45">
        <v>42</v>
      </c>
      <c r="B161" s="46" t="s">
        <v>63</v>
      </c>
      <c r="C161" s="62">
        <f>C162+C166</f>
        <v>45000</v>
      </c>
      <c r="D161" s="62">
        <f t="shared" ref="D161" si="39">D162</f>
        <v>45000</v>
      </c>
      <c r="E161" s="62">
        <f>E162</f>
        <v>1861.5</v>
      </c>
      <c r="F161" s="129">
        <f t="shared" ref="F161:F162" si="40">E161/D161*100</f>
        <v>4.1366666666666667</v>
      </c>
    </row>
    <row r="162" spans="1:6" s="51" customFormat="1" ht="30" customHeight="1" x14ac:dyDescent="0.25">
      <c r="A162" s="45">
        <v>422</v>
      </c>
      <c r="B162" s="46" t="s">
        <v>64</v>
      </c>
      <c r="C162" s="62">
        <f>C163+C164+C165</f>
        <v>45000</v>
      </c>
      <c r="D162" s="62">
        <f>SUM(D163:D165)</f>
        <v>45000</v>
      </c>
      <c r="E162" s="62">
        <f>E163+E164+E165</f>
        <v>1861.5</v>
      </c>
      <c r="F162" s="129">
        <f t="shared" si="40"/>
        <v>4.1366666666666667</v>
      </c>
    </row>
    <row r="163" spans="1:6" s="51" customFormat="1" ht="30" customHeight="1" x14ac:dyDescent="0.25">
      <c r="A163" s="45">
        <v>4221</v>
      </c>
      <c r="B163" s="46" t="s">
        <v>65</v>
      </c>
      <c r="C163" s="62">
        <v>45000</v>
      </c>
      <c r="D163" s="62">
        <v>45000</v>
      </c>
      <c r="E163" s="62">
        <v>1799</v>
      </c>
      <c r="F163" s="129">
        <v>0</v>
      </c>
    </row>
    <row r="164" spans="1:6" s="51" customFormat="1" ht="30" customHeight="1" x14ac:dyDescent="0.25">
      <c r="A164" s="45">
        <v>4222</v>
      </c>
      <c r="B164" s="46" t="s">
        <v>66</v>
      </c>
      <c r="C164" s="62">
        <v>0</v>
      </c>
      <c r="D164" s="62">
        <v>0</v>
      </c>
      <c r="E164" s="62">
        <v>62.5</v>
      </c>
      <c r="F164" s="129">
        <v>0</v>
      </c>
    </row>
    <row r="165" spans="1:6" s="51" customFormat="1" ht="30" customHeight="1" x14ac:dyDescent="0.25">
      <c r="A165" s="45">
        <v>4224</v>
      </c>
      <c r="B165" s="46" t="s">
        <v>67</v>
      </c>
      <c r="C165" s="62">
        <v>0</v>
      </c>
      <c r="D165" s="62">
        <v>0</v>
      </c>
      <c r="E165" s="62">
        <v>0</v>
      </c>
      <c r="F165" s="129">
        <v>0</v>
      </c>
    </row>
    <row r="166" spans="1:6" s="51" customFormat="1" ht="30" customHeight="1" x14ac:dyDescent="0.25">
      <c r="A166" s="45">
        <v>426</v>
      </c>
      <c r="B166" s="46" t="s">
        <v>155</v>
      </c>
      <c r="C166" s="62">
        <f>C167</f>
        <v>0</v>
      </c>
      <c r="D166" s="62">
        <f t="shared" ref="D166:E166" si="41">D167</f>
        <v>0</v>
      </c>
      <c r="E166" s="62">
        <f t="shared" si="41"/>
        <v>0</v>
      </c>
      <c r="F166" s="129">
        <v>0</v>
      </c>
    </row>
    <row r="167" spans="1:6" s="51" customFormat="1" ht="30" customHeight="1" x14ac:dyDescent="0.25">
      <c r="A167" s="45">
        <v>4262</v>
      </c>
      <c r="B167" s="46" t="s">
        <v>134</v>
      </c>
      <c r="C167" s="62">
        <v>0</v>
      </c>
      <c r="D167" s="62">
        <v>0</v>
      </c>
      <c r="E167" s="62">
        <v>0</v>
      </c>
      <c r="F167" s="129">
        <v>0</v>
      </c>
    </row>
    <row r="168" spans="1:6" s="51" customFormat="1" ht="30" customHeight="1" x14ac:dyDescent="0.25">
      <c r="A168" s="45">
        <v>45</v>
      </c>
      <c r="B168" s="46" t="s">
        <v>175</v>
      </c>
      <c r="C168" s="62">
        <f>C169</f>
        <v>85000</v>
      </c>
      <c r="D168" s="62">
        <f t="shared" ref="D168:D169" si="42">D169</f>
        <v>85000</v>
      </c>
      <c r="E168" s="62">
        <f t="shared" ref="E168:E169" si="43">E169</f>
        <v>8690.51</v>
      </c>
      <c r="F168" s="129">
        <f t="shared" ref="F168:F169" si="44">E168/D168*100</f>
        <v>10.224129411764705</v>
      </c>
    </row>
    <row r="169" spans="1:6" s="51" customFormat="1" ht="30" customHeight="1" x14ac:dyDescent="0.25">
      <c r="A169" s="45">
        <v>451</v>
      </c>
      <c r="B169" s="46" t="s">
        <v>132</v>
      </c>
      <c r="C169" s="62">
        <f>C170</f>
        <v>85000</v>
      </c>
      <c r="D169" s="62">
        <f t="shared" si="42"/>
        <v>85000</v>
      </c>
      <c r="E169" s="62">
        <f t="shared" si="43"/>
        <v>8690.51</v>
      </c>
      <c r="F169" s="129">
        <f t="shared" si="44"/>
        <v>10.224129411764705</v>
      </c>
    </row>
    <row r="170" spans="1:6" s="51" customFormat="1" ht="30" customHeight="1" x14ac:dyDescent="0.25">
      <c r="A170" s="45">
        <v>4511</v>
      </c>
      <c r="B170" s="46" t="s">
        <v>132</v>
      </c>
      <c r="C170" s="62">
        <f>C171</f>
        <v>85000</v>
      </c>
      <c r="D170" s="62">
        <f>D171</f>
        <v>85000</v>
      </c>
      <c r="E170" s="62">
        <f>E171</f>
        <v>8690.51</v>
      </c>
      <c r="F170" s="129">
        <v>0</v>
      </c>
    </row>
    <row r="171" spans="1:6" s="51" customFormat="1" ht="30" customHeight="1" x14ac:dyDescent="0.25">
      <c r="A171" s="45">
        <v>45111</v>
      </c>
      <c r="B171" s="46" t="s">
        <v>132</v>
      </c>
      <c r="C171" s="62">
        <v>85000</v>
      </c>
      <c r="D171" s="62">
        <v>85000</v>
      </c>
      <c r="E171" s="62">
        <v>8690.51</v>
      </c>
      <c r="F171" s="129">
        <v>0</v>
      </c>
    </row>
    <row r="172" spans="1:6" s="51" customFormat="1" ht="30" customHeight="1" x14ac:dyDescent="0.25">
      <c r="A172" s="145"/>
      <c r="B172" s="83"/>
      <c r="C172" s="59"/>
      <c r="D172" s="59"/>
      <c r="E172" s="59"/>
      <c r="F172" s="146"/>
    </row>
    <row r="173" spans="1:6" s="51" customFormat="1" ht="30" customHeight="1" x14ac:dyDescent="0.25">
      <c r="A173" s="173" t="s">
        <v>165</v>
      </c>
      <c r="B173" s="174"/>
      <c r="C173" s="174"/>
      <c r="D173" s="174"/>
      <c r="E173" s="174"/>
      <c r="F173" s="175"/>
    </row>
    <row r="174" spans="1:6" s="51" customFormat="1" ht="30" customHeight="1" x14ac:dyDescent="0.25">
      <c r="B174" s="83"/>
    </row>
    <row r="175" spans="1:6" s="51" customFormat="1" ht="30" customHeight="1" x14ac:dyDescent="0.25">
      <c r="A175" s="32" t="s">
        <v>0</v>
      </c>
      <c r="B175" s="32" t="s">
        <v>1</v>
      </c>
      <c r="C175" s="33" t="s">
        <v>138</v>
      </c>
      <c r="D175" s="33" t="s">
        <v>139</v>
      </c>
      <c r="E175" s="33" t="s">
        <v>2</v>
      </c>
      <c r="F175" s="31" t="s">
        <v>3</v>
      </c>
    </row>
    <row r="176" spans="1:6" s="51" customFormat="1" ht="30" customHeight="1" x14ac:dyDescent="0.25">
      <c r="A176" s="84">
        <v>4</v>
      </c>
      <c r="B176" s="85" t="s">
        <v>62</v>
      </c>
      <c r="C176" s="55">
        <f>C177+C180</f>
        <v>315000</v>
      </c>
      <c r="D176" s="55">
        <f>D177+D180</f>
        <v>315000</v>
      </c>
      <c r="E176" s="55">
        <f>SUM(E177+E180)</f>
        <v>546048.55000000005</v>
      </c>
      <c r="F176" s="127">
        <f>E176/D176*100</f>
        <v>173.34874603174603</v>
      </c>
    </row>
    <row r="177" spans="1:6" s="51" customFormat="1" ht="30" customHeight="1" x14ac:dyDescent="0.25">
      <c r="A177" s="45">
        <v>41</v>
      </c>
      <c r="B177" s="46" t="s">
        <v>143</v>
      </c>
      <c r="C177" s="62">
        <f>C178</f>
        <v>5000</v>
      </c>
      <c r="D177" s="62">
        <f>D178</f>
        <v>5000</v>
      </c>
      <c r="E177" s="62">
        <v>0</v>
      </c>
      <c r="F177" s="129">
        <f>E177/D177*100</f>
        <v>0</v>
      </c>
    </row>
    <row r="178" spans="1:6" s="51" customFormat="1" ht="30" customHeight="1" x14ac:dyDescent="0.25">
      <c r="A178" s="45">
        <v>412</v>
      </c>
      <c r="B178" s="46" t="s">
        <v>133</v>
      </c>
      <c r="C178" s="62">
        <f>C179</f>
        <v>5000</v>
      </c>
      <c r="D178" s="62">
        <f>D179</f>
        <v>5000</v>
      </c>
      <c r="E178" s="62">
        <f>E179</f>
        <v>0</v>
      </c>
      <c r="F178" s="129">
        <f t="shared" ref="F178:F187" si="45">E178/D178*100</f>
        <v>0</v>
      </c>
    </row>
    <row r="179" spans="1:6" s="51" customFormat="1" ht="30" customHeight="1" x14ac:dyDescent="0.25">
      <c r="A179" s="45">
        <v>4123</v>
      </c>
      <c r="B179" s="46" t="s">
        <v>176</v>
      </c>
      <c r="C179" s="62">
        <v>5000</v>
      </c>
      <c r="D179" s="62">
        <v>5000</v>
      </c>
      <c r="E179" s="62">
        <v>0</v>
      </c>
      <c r="F179" s="129">
        <f t="shared" si="45"/>
        <v>0</v>
      </c>
    </row>
    <row r="180" spans="1:6" s="51" customFormat="1" ht="30" customHeight="1" x14ac:dyDescent="0.25">
      <c r="A180" s="45">
        <v>42</v>
      </c>
      <c r="B180" s="46" t="s">
        <v>63</v>
      </c>
      <c r="C180" s="62">
        <f>C181+C186+C188</f>
        <v>310000</v>
      </c>
      <c r="D180" s="62">
        <f>SUM(D181+D186+D188)</f>
        <v>310000</v>
      </c>
      <c r="E180" s="62">
        <f>SUM(E181+E186+E188)</f>
        <v>546048.55000000005</v>
      </c>
      <c r="F180" s="129">
        <f t="shared" si="45"/>
        <v>176.14469354838712</v>
      </c>
    </row>
    <row r="181" spans="1:6" s="51" customFormat="1" ht="30" customHeight="1" x14ac:dyDescent="0.25">
      <c r="A181" s="45">
        <v>422</v>
      </c>
      <c r="B181" s="46" t="s">
        <v>64</v>
      </c>
      <c r="C181" s="62">
        <f>SUM(C182:C185)</f>
        <v>40000</v>
      </c>
      <c r="D181" s="62">
        <f>SUM(D182:D185)</f>
        <v>40000</v>
      </c>
      <c r="E181" s="62">
        <f>SUM(E182:E185)</f>
        <v>236972.55</v>
      </c>
      <c r="F181" s="129">
        <f t="shared" si="45"/>
        <v>592.431375</v>
      </c>
    </row>
    <row r="182" spans="1:6" s="51" customFormat="1" ht="30" customHeight="1" x14ac:dyDescent="0.25">
      <c r="A182" s="45">
        <v>4221</v>
      </c>
      <c r="B182" s="46" t="s">
        <v>65</v>
      </c>
      <c r="C182" s="62">
        <v>30000</v>
      </c>
      <c r="D182" s="62">
        <v>30000</v>
      </c>
      <c r="E182" s="62">
        <v>57413.5</v>
      </c>
      <c r="F182" s="129">
        <f t="shared" si="45"/>
        <v>191.37833333333333</v>
      </c>
    </row>
    <row r="183" spans="1:6" s="51" customFormat="1" ht="30" customHeight="1" x14ac:dyDescent="0.25">
      <c r="A183" s="45">
        <v>4222</v>
      </c>
      <c r="B183" s="46" t="s">
        <v>66</v>
      </c>
      <c r="C183" s="62">
        <v>0</v>
      </c>
      <c r="D183" s="62">
        <v>0</v>
      </c>
      <c r="E183" s="62">
        <v>0</v>
      </c>
      <c r="F183" s="129">
        <v>0</v>
      </c>
    </row>
    <row r="184" spans="1:6" s="51" customFormat="1" ht="30" customHeight="1" x14ac:dyDescent="0.25">
      <c r="A184" s="45">
        <v>4224</v>
      </c>
      <c r="B184" s="46" t="s">
        <v>67</v>
      </c>
      <c r="C184" s="62">
        <v>10000</v>
      </c>
      <c r="D184" s="62">
        <v>10000</v>
      </c>
      <c r="E184" s="62">
        <v>177375</v>
      </c>
      <c r="F184" s="129">
        <f t="shared" si="45"/>
        <v>1773.75</v>
      </c>
    </row>
    <row r="185" spans="1:6" s="51" customFormat="1" ht="30" customHeight="1" x14ac:dyDescent="0.25">
      <c r="A185" s="45">
        <v>4227</v>
      </c>
      <c r="B185" s="46" t="s">
        <v>156</v>
      </c>
      <c r="C185" s="62">
        <v>0</v>
      </c>
      <c r="D185" s="62">
        <v>0</v>
      </c>
      <c r="E185" s="62">
        <v>2184.0500000000002</v>
      </c>
      <c r="F185" s="129">
        <v>0</v>
      </c>
    </row>
    <row r="186" spans="1:6" s="51" customFormat="1" ht="30" customHeight="1" x14ac:dyDescent="0.25">
      <c r="A186" s="45">
        <v>423</v>
      </c>
      <c r="B186" s="46" t="s">
        <v>68</v>
      </c>
      <c r="C186" s="62">
        <f>C187</f>
        <v>270000</v>
      </c>
      <c r="D186" s="62">
        <f>D187</f>
        <v>270000</v>
      </c>
      <c r="E186" s="62">
        <f>E187</f>
        <v>309076</v>
      </c>
      <c r="F186" s="129">
        <f t="shared" si="45"/>
        <v>114.47259259259259</v>
      </c>
    </row>
    <row r="187" spans="1:6" s="51" customFormat="1" ht="30" customHeight="1" x14ac:dyDescent="0.25">
      <c r="A187" s="45">
        <v>4231</v>
      </c>
      <c r="B187" s="46" t="s">
        <v>69</v>
      </c>
      <c r="C187" s="62">
        <v>270000</v>
      </c>
      <c r="D187" s="62">
        <v>270000</v>
      </c>
      <c r="E187" s="62">
        <v>309076</v>
      </c>
      <c r="F187" s="129">
        <f t="shared" si="45"/>
        <v>114.47259259259259</v>
      </c>
    </row>
    <row r="188" spans="1:6" s="51" customFormat="1" ht="30" customHeight="1" x14ac:dyDescent="0.25">
      <c r="A188" s="45">
        <v>426</v>
      </c>
      <c r="B188" s="46" t="s">
        <v>133</v>
      </c>
      <c r="C188" s="62">
        <f>C189</f>
        <v>0</v>
      </c>
      <c r="D188" s="62">
        <f>SUM(D189:D189)</f>
        <v>0</v>
      </c>
      <c r="E188" s="62">
        <f>E189</f>
        <v>0</v>
      </c>
      <c r="F188" s="129">
        <v>0</v>
      </c>
    </row>
    <row r="189" spans="1:6" s="51" customFormat="1" ht="30" customHeight="1" x14ac:dyDescent="0.25">
      <c r="A189" s="45">
        <v>4262</v>
      </c>
      <c r="B189" s="46" t="s">
        <v>134</v>
      </c>
      <c r="C189" s="62">
        <v>0</v>
      </c>
      <c r="D189" s="62">
        <v>0</v>
      </c>
      <c r="E189" s="62">
        <v>0</v>
      </c>
      <c r="F189" s="129">
        <v>0</v>
      </c>
    </row>
    <row r="190" spans="1:6" s="51" customFormat="1" ht="30" customHeight="1" x14ac:dyDescent="0.25">
      <c r="B190" s="83"/>
    </row>
    <row r="191" spans="1:6" s="51" customFormat="1" ht="30" customHeight="1" x14ac:dyDescent="0.25">
      <c r="A191" s="173" t="s">
        <v>157</v>
      </c>
      <c r="B191" s="174"/>
      <c r="C191" s="174"/>
      <c r="D191" s="174"/>
      <c r="E191" s="174"/>
      <c r="F191" s="175"/>
    </row>
    <row r="192" spans="1:6" s="51" customFormat="1" ht="30" customHeight="1" x14ac:dyDescent="0.25">
      <c r="B192" s="83"/>
    </row>
    <row r="193" spans="1:6" s="51" customFormat="1" ht="30" customHeight="1" x14ac:dyDescent="0.25">
      <c r="A193" s="32" t="s">
        <v>0</v>
      </c>
      <c r="B193" s="32" t="s">
        <v>1</v>
      </c>
      <c r="C193" s="33" t="s">
        <v>138</v>
      </c>
      <c r="D193" s="33" t="s">
        <v>139</v>
      </c>
      <c r="E193" s="33" t="s">
        <v>2</v>
      </c>
      <c r="F193" s="31" t="s">
        <v>3</v>
      </c>
    </row>
    <row r="194" spans="1:6" s="51" customFormat="1" ht="30" customHeight="1" x14ac:dyDescent="0.25">
      <c r="A194" s="84">
        <v>4</v>
      </c>
      <c r="B194" s="85" t="s">
        <v>62</v>
      </c>
      <c r="C194" s="55">
        <f t="shared" ref="C194:C195" si="46">C195</f>
        <v>10000</v>
      </c>
      <c r="D194" s="55">
        <f t="shared" ref="D194:D195" si="47">D195</f>
        <v>10000</v>
      </c>
      <c r="E194" s="55">
        <f t="shared" ref="E194:E195" si="48">E195</f>
        <v>0</v>
      </c>
      <c r="F194" s="127">
        <f>E194/D194*100</f>
        <v>0</v>
      </c>
    </row>
    <row r="195" spans="1:6" s="51" customFormat="1" ht="30" customHeight="1" x14ac:dyDescent="0.25">
      <c r="A195" s="45">
        <v>42</v>
      </c>
      <c r="B195" s="46" t="s">
        <v>63</v>
      </c>
      <c r="C195" s="62">
        <f t="shared" si="46"/>
        <v>10000</v>
      </c>
      <c r="D195" s="62">
        <f t="shared" si="47"/>
        <v>10000</v>
      </c>
      <c r="E195" s="62">
        <f t="shared" si="48"/>
        <v>0</v>
      </c>
      <c r="F195" s="128">
        <f>E195/D195*100</f>
        <v>0</v>
      </c>
    </row>
    <row r="196" spans="1:6" s="51" customFormat="1" ht="30" customHeight="1" x14ac:dyDescent="0.25">
      <c r="A196" s="45">
        <v>422</v>
      </c>
      <c r="B196" s="46" t="s">
        <v>64</v>
      </c>
      <c r="C196" s="62">
        <f>C197</f>
        <v>10000</v>
      </c>
      <c r="D196" s="62">
        <f>D197</f>
        <v>10000</v>
      </c>
      <c r="E196" s="62">
        <f>E197</f>
        <v>0</v>
      </c>
      <c r="F196" s="128">
        <f t="shared" ref="F196:F197" si="49">E196/D196*100</f>
        <v>0</v>
      </c>
    </row>
    <row r="197" spans="1:6" s="51" customFormat="1" ht="30" customHeight="1" x14ac:dyDescent="0.25">
      <c r="A197" s="45">
        <v>4224</v>
      </c>
      <c r="B197" s="46" t="s">
        <v>67</v>
      </c>
      <c r="C197" s="62">
        <v>10000</v>
      </c>
      <c r="D197" s="62">
        <v>10000</v>
      </c>
      <c r="E197" s="62">
        <v>0</v>
      </c>
      <c r="F197" s="128">
        <f t="shared" si="49"/>
        <v>0</v>
      </c>
    </row>
    <row r="198" spans="1:6" s="51" customFormat="1" ht="30" customHeight="1" x14ac:dyDescent="0.25">
      <c r="A198" s="75"/>
      <c r="B198" s="76"/>
      <c r="C198" s="77"/>
      <c r="D198" s="77"/>
      <c r="E198" s="77"/>
      <c r="F198" s="78"/>
    </row>
    <row r="199" spans="1:6" s="51" customFormat="1" ht="30" customHeight="1" x14ac:dyDescent="0.25">
      <c r="A199" s="173" t="s">
        <v>158</v>
      </c>
      <c r="B199" s="174"/>
      <c r="C199" s="174"/>
      <c r="D199" s="174"/>
      <c r="E199" s="174"/>
      <c r="F199" s="175"/>
    </row>
    <row r="200" spans="1:6" s="51" customFormat="1" ht="30" customHeight="1" x14ac:dyDescent="0.25">
      <c r="B200" s="83"/>
    </row>
    <row r="201" spans="1:6" s="51" customFormat="1" ht="30" customHeight="1" x14ac:dyDescent="0.25">
      <c r="A201" s="32" t="s">
        <v>0</v>
      </c>
      <c r="B201" s="32" t="s">
        <v>1</v>
      </c>
      <c r="C201" s="33" t="s">
        <v>138</v>
      </c>
      <c r="D201" s="33" t="s">
        <v>139</v>
      </c>
      <c r="E201" s="33" t="s">
        <v>2</v>
      </c>
      <c r="F201" s="31" t="s">
        <v>3</v>
      </c>
    </row>
    <row r="202" spans="1:6" s="51" customFormat="1" ht="30" customHeight="1" x14ac:dyDescent="0.25">
      <c r="A202" s="84">
        <v>4</v>
      </c>
      <c r="B202" s="85" t="s">
        <v>62</v>
      </c>
      <c r="C202" s="55">
        <f t="shared" ref="C202:E204" si="50">C203</f>
        <v>0</v>
      </c>
      <c r="D202" s="55">
        <f t="shared" si="50"/>
        <v>0</v>
      </c>
      <c r="E202" s="55">
        <f>E203</f>
        <v>0</v>
      </c>
      <c r="F202" s="55">
        <v>0</v>
      </c>
    </row>
    <row r="203" spans="1:6" s="51" customFormat="1" ht="30" customHeight="1" x14ac:dyDescent="0.25">
      <c r="A203" s="45">
        <v>42</v>
      </c>
      <c r="B203" s="46" t="s">
        <v>63</v>
      </c>
      <c r="C203" s="62">
        <f t="shared" si="50"/>
        <v>0</v>
      </c>
      <c r="D203" s="62">
        <f t="shared" si="50"/>
        <v>0</v>
      </c>
      <c r="E203" s="62">
        <f t="shared" si="50"/>
        <v>0</v>
      </c>
      <c r="F203" s="128">
        <v>0</v>
      </c>
    </row>
    <row r="204" spans="1:6" s="51" customFormat="1" ht="30" customHeight="1" x14ac:dyDescent="0.25">
      <c r="A204" s="45">
        <v>422</v>
      </c>
      <c r="B204" s="46" t="s">
        <v>64</v>
      </c>
      <c r="C204" s="62">
        <f>C205</f>
        <v>0</v>
      </c>
      <c r="D204" s="62">
        <f t="shared" si="50"/>
        <v>0</v>
      </c>
      <c r="E204" s="62">
        <f t="shared" si="50"/>
        <v>0</v>
      </c>
      <c r="F204" s="128">
        <v>0</v>
      </c>
    </row>
    <row r="205" spans="1:6" s="51" customFormat="1" ht="30" customHeight="1" x14ac:dyDescent="0.25">
      <c r="A205" s="45">
        <v>4224</v>
      </c>
      <c r="B205" s="46" t="s">
        <v>67</v>
      </c>
      <c r="C205" s="62">
        <v>0</v>
      </c>
      <c r="D205" s="62">
        <v>0</v>
      </c>
      <c r="E205" s="62">
        <v>0</v>
      </c>
      <c r="F205" s="128">
        <v>0</v>
      </c>
    </row>
    <row r="206" spans="1:6" s="51" customFormat="1" ht="30" customHeight="1" x14ac:dyDescent="0.25">
      <c r="A206" s="75"/>
      <c r="B206" s="76"/>
      <c r="C206" s="77"/>
      <c r="D206" s="77"/>
      <c r="E206" s="77"/>
      <c r="F206" s="78"/>
    </row>
    <row r="207" spans="1:6" s="51" customFormat="1" ht="30" customHeight="1" x14ac:dyDescent="0.25">
      <c r="A207" s="173" t="s">
        <v>166</v>
      </c>
      <c r="B207" s="174"/>
      <c r="C207" s="174"/>
      <c r="D207" s="174"/>
      <c r="E207" s="174"/>
      <c r="F207" s="175"/>
    </row>
    <row r="208" spans="1:6" s="51" customFormat="1" ht="30" customHeight="1" x14ac:dyDescent="0.25"/>
    <row r="209" spans="1:6" s="51" customFormat="1" ht="30" customHeight="1" x14ac:dyDescent="0.25">
      <c r="A209" s="32" t="s">
        <v>0</v>
      </c>
      <c r="B209" s="32" t="s">
        <v>1</v>
      </c>
      <c r="C209" s="32" t="s">
        <v>138</v>
      </c>
      <c r="D209" s="32" t="s">
        <v>139</v>
      </c>
      <c r="E209" s="32" t="s">
        <v>2</v>
      </c>
      <c r="F209" s="32" t="s">
        <v>3</v>
      </c>
    </row>
    <row r="210" spans="1:6" s="51" customFormat="1" ht="30" customHeight="1" x14ac:dyDescent="0.25">
      <c r="A210" s="84">
        <v>4</v>
      </c>
      <c r="B210" s="85" t="s">
        <v>62</v>
      </c>
      <c r="C210" s="55">
        <f>C211</f>
        <v>50000</v>
      </c>
      <c r="D210" s="55">
        <f>D211</f>
        <v>50000</v>
      </c>
      <c r="E210" s="55">
        <f t="shared" ref="E210" si="51">E211</f>
        <v>47074</v>
      </c>
      <c r="F210" s="127">
        <f>E210/D210*100</f>
        <v>94.147999999999996</v>
      </c>
    </row>
    <row r="211" spans="1:6" s="51" customFormat="1" ht="30" customHeight="1" x14ac:dyDescent="0.25">
      <c r="A211" s="45">
        <v>42</v>
      </c>
      <c r="B211" s="46" t="s">
        <v>63</v>
      </c>
      <c r="C211" s="62">
        <f>C212+C214</f>
        <v>50000</v>
      </c>
      <c r="D211" s="62">
        <f>D212+D214</f>
        <v>50000</v>
      </c>
      <c r="E211" s="62">
        <f>E212+E214</f>
        <v>47074</v>
      </c>
      <c r="F211" s="129">
        <f t="shared" ref="F211:F215" si="52">E211/D211*100</f>
        <v>94.147999999999996</v>
      </c>
    </row>
    <row r="212" spans="1:6" s="51" customFormat="1" ht="30" customHeight="1" x14ac:dyDescent="0.25">
      <c r="A212" s="45">
        <v>422</v>
      </c>
      <c r="B212" s="46" t="s">
        <v>64</v>
      </c>
      <c r="C212" s="62">
        <v>0</v>
      </c>
      <c r="D212" s="62">
        <v>0</v>
      </c>
      <c r="E212" s="62">
        <v>0</v>
      </c>
      <c r="F212" s="129">
        <v>0</v>
      </c>
    </row>
    <row r="213" spans="1:6" s="51" customFormat="1" ht="30" customHeight="1" x14ac:dyDescent="0.25">
      <c r="A213" s="45">
        <v>4224</v>
      </c>
      <c r="B213" s="46" t="s">
        <v>67</v>
      </c>
      <c r="C213" s="62">
        <v>0</v>
      </c>
      <c r="D213" s="62">
        <v>0</v>
      </c>
      <c r="E213" s="62">
        <v>0</v>
      </c>
      <c r="F213" s="129">
        <v>0</v>
      </c>
    </row>
    <row r="214" spans="1:6" s="51" customFormat="1" ht="30" customHeight="1" x14ac:dyDescent="0.25">
      <c r="A214" s="45">
        <v>422</v>
      </c>
      <c r="B214" s="46" t="s">
        <v>67</v>
      </c>
      <c r="C214" s="62">
        <f>C215</f>
        <v>50000</v>
      </c>
      <c r="D214" s="62">
        <f>D215</f>
        <v>50000</v>
      </c>
      <c r="E214" s="62">
        <f>E215</f>
        <v>47074</v>
      </c>
      <c r="F214" s="129">
        <f t="shared" si="52"/>
        <v>94.147999999999996</v>
      </c>
    </row>
    <row r="215" spans="1:6" s="51" customFormat="1" ht="30" customHeight="1" x14ac:dyDescent="0.25">
      <c r="A215" s="45">
        <v>4224</v>
      </c>
      <c r="B215" s="46" t="s">
        <v>67</v>
      </c>
      <c r="C215" s="62">
        <v>50000</v>
      </c>
      <c r="D215" s="62">
        <v>50000</v>
      </c>
      <c r="E215" s="62">
        <v>47074</v>
      </c>
      <c r="F215" s="129">
        <f t="shared" si="52"/>
        <v>94.147999999999996</v>
      </c>
    </row>
    <row r="216" spans="1:6" s="51" customFormat="1" ht="30" customHeight="1" x14ac:dyDescent="0.25">
      <c r="A216" s="75"/>
      <c r="B216" s="76"/>
      <c r="C216" s="77"/>
      <c r="D216" s="77"/>
      <c r="E216" s="77"/>
      <c r="F216" s="147"/>
    </row>
    <row r="217" spans="1:6" s="51" customFormat="1" ht="30" customHeight="1" x14ac:dyDescent="0.25">
      <c r="A217" s="170" t="s">
        <v>167</v>
      </c>
      <c r="B217" s="171"/>
      <c r="C217" s="171"/>
      <c r="D217" s="171"/>
      <c r="E217" s="171"/>
      <c r="F217" s="172"/>
    </row>
    <row r="218" spans="1:6" s="51" customFormat="1" ht="30" customHeight="1" x14ac:dyDescent="0.25">
      <c r="A218" s="90"/>
      <c r="B218" s="91"/>
      <c r="C218" s="91"/>
      <c r="D218" s="91"/>
      <c r="E218" s="91"/>
      <c r="F218" s="92"/>
    </row>
    <row r="219" spans="1:6" s="51" customFormat="1" ht="30" customHeight="1" x14ac:dyDescent="0.25">
      <c r="A219" s="42">
        <v>4</v>
      </c>
      <c r="B219" s="43" t="s">
        <v>62</v>
      </c>
      <c r="C219" s="38">
        <f>C220</f>
        <v>0</v>
      </c>
      <c r="D219" s="38">
        <f t="shared" ref="D219:E219" si="53">D220</f>
        <v>250000</v>
      </c>
      <c r="E219" s="38">
        <f t="shared" si="53"/>
        <v>250000</v>
      </c>
      <c r="F219" s="44">
        <f>E219/D219*100</f>
        <v>100</v>
      </c>
    </row>
    <row r="220" spans="1:6" s="51" customFormat="1" ht="30" customHeight="1" x14ac:dyDescent="0.25">
      <c r="A220" s="39">
        <v>423</v>
      </c>
      <c r="B220" s="40" t="s">
        <v>68</v>
      </c>
      <c r="C220" s="61">
        <f>C221</f>
        <v>0</v>
      </c>
      <c r="D220" s="61">
        <f t="shared" ref="D220:E220" si="54">D221</f>
        <v>250000</v>
      </c>
      <c r="E220" s="61">
        <f t="shared" si="54"/>
        <v>250000</v>
      </c>
      <c r="F220" s="41">
        <f t="shared" ref="F220:F221" si="55">E220/D220*100</f>
        <v>100</v>
      </c>
    </row>
    <row r="221" spans="1:6" s="51" customFormat="1" ht="30" customHeight="1" x14ac:dyDescent="0.25">
      <c r="A221" s="39">
        <v>4231</v>
      </c>
      <c r="B221" s="40" t="s">
        <v>69</v>
      </c>
      <c r="C221" s="61">
        <v>0</v>
      </c>
      <c r="D221" s="61">
        <v>250000</v>
      </c>
      <c r="E221" s="61">
        <v>250000</v>
      </c>
      <c r="F221" s="41">
        <f t="shared" si="55"/>
        <v>100</v>
      </c>
    </row>
    <row r="222" spans="1:6" s="51" customFormat="1" ht="30" customHeight="1" x14ac:dyDescent="0.25"/>
    <row r="223" spans="1:6" s="51" customFormat="1" ht="30" customHeight="1" x14ac:dyDescent="0.25">
      <c r="A223" s="170" t="s">
        <v>177</v>
      </c>
      <c r="B223" s="171"/>
      <c r="C223" s="171"/>
      <c r="D223" s="171"/>
      <c r="E223" s="171"/>
      <c r="F223" s="172"/>
    </row>
    <row r="224" spans="1:6" s="51" customFormat="1" ht="30" customHeight="1" x14ac:dyDescent="0.25">
      <c r="A224" s="170" t="s">
        <v>159</v>
      </c>
      <c r="B224" s="171"/>
      <c r="C224" s="171"/>
      <c r="D224" s="171"/>
      <c r="E224" s="171"/>
      <c r="F224" s="172"/>
    </row>
    <row r="225" spans="1:6" s="51" customFormat="1" ht="30" customHeight="1" x14ac:dyDescent="0.25">
      <c r="B225" s="83"/>
    </row>
    <row r="226" spans="1:6" s="51" customFormat="1" ht="30" customHeight="1" x14ac:dyDescent="0.25">
      <c r="A226" s="32" t="s">
        <v>0</v>
      </c>
      <c r="B226" s="32" t="s">
        <v>1</v>
      </c>
      <c r="C226" s="32" t="s">
        <v>138</v>
      </c>
      <c r="D226" s="32" t="s">
        <v>139</v>
      </c>
      <c r="E226" s="32" t="s">
        <v>2</v>
      </c>
      <c r="F226" s="32" t="s">
        <v>3</v>
      </c>
    </row>
    <row r="227" spans="1:6" s="51" customFormat="1" ht="30" customHeight="1" x14ac:dyDescent="0.25">
      <c r="A227" s="42">
        <v>4</v>
      </c>
      <c r="B227" s="43" t="s">
        <v>62</v>
      </c>
      <c r="C227" s="38">
        <f>C228</f>
        <v>913424</v>
      </c>
      <c r="D227" s="38">
        <f t="shared" ref="D227:F227" si="56">D228</f>
        <v>913424</v>
      </c>
      <c r="E227" s="38">
        <f t="shared" si="56"/>
        <v>913424</v>
      </c>
      <c r="F227" s="38">
        <f t="shared" si="56"/>
        <v>100</v>
      </c>
    </row>
    <row r="228" spans="1:6" s="51" customFormat="1" ht="30" customHeight="1" x14ac:dyDescent="0.25">
      <c r="A228" s="39">
        <v>423</v>
      </c>
      <c r="B228" s="40" t="s">
        <v>68</v>
      </c>
      <c r="C228" s="61">
        <f>C229</f>
        <v>913424</v>
      </c>
      <c r="D228" s="61">
        <f t="shared" ref="D228:E228" si="57">D229</f>
        <v>913424</v>
      </c>
      <c r="E228" s="61">
        <f t="shared" si="57"/>
        <v>913424</v>
      </c>
      <c r="F228" s="41">
        <f t="shared" ref="F228:F229" si="58">E228/D228*100</f>
        <v>100</v>
      </c>
    </row>
    <row r="229" spans="1:6" s="51" customFormat="1" ht="30" customHeight="1" x14ac:dyDescent="0.25">
      <c r="A229" s="39">
        <v>4231</v>
      </c>
      <c r="B229" s="40" t="s">
        <v>69</v>
      </c>
      <c r="C229" s="61">
        <v>913424</v>
      </c>
      <c r="D229" s="61">
        <v>913424</v>
      </c>
      <c r="E229" s="61">
        <v>913424</v>
      </c>
      <c r="F229" s="41">
        <f t="shared" si="58"/>
        <v>100</v>
      </c>
    </row>
    <row r="230" spans="1:6" s="51" customFormat="1" ht="30" customHeight="1" x14ac:dyDescent="0.25"/>
    <row r="231" spans="1:6" s="51" customFormat="1" ht="30" customHeight="1" x14ac:dyDescent="0.25">
      <c r="A231" s="170" t="s">
        <v>188</v>
      </c>
      <c r="B231" s="171"/>
      <c r="C231" s="171"/>
      <c r="D231" s="171"/>
      <c r="E231" s="171"/>
      <c r="F231" s="172"/>
    </row>
    <row r="232" spans="1:6" s="51" customFormat="1" ht="30" customHeight="1" x14ac:dyDescent="0.25">
      <c r="A232" s="173" t="s">
        <v>162</v>
      </c>
      <c r="B232" s="174"/>
      <c r="C232" s="174"/>
      <c r="D232" s="174"/>
      <c r="E232" s="174"/>
      <c r="F232" s="175"/>
    </row>
    <row r="233" spans="1:6" s="51" customFormat="1" ht="30" customHeight="1" x14ac:dyDescent="0.25"/>
    <row r="234" spans="1:6" s="51" customFormat="1" ht="30" customHeight="1" x14ac:dyDescent="0.25">
      <c r="A234" s="32" t="s">
        <v>0</v>
      </c>
      <c r="B234" s="32" t="s">
        <v>1</v>
      </c>
      <c r="C234" s="32" t="s">
        <v>138</v>
      </c>
      <c r="D234" s="32" t="s">
        <v>139</v>
      </c>
      <c r="E234" s="32" t="s">
        <v>2</v>
      </c>
      <c r="F234" s="32" t="s">
        <v>3</v>
      </c>
    </row>
    <row r="235" spans="1:6" s="51" customFormat="1" ht="30" customHeight="1" x14ac:dyDescent="0.25">
      <c r="A235" s="42">
        <v>3</v>
      </c>
      <c r="B235" s="43" t="s">
        <v>21</v>
      </c>
      <c r="C235" s="38">
        <f>C236+C246</f>
        <v>1705000</v>
      </c>
      <c r="D235" s="38">
        <f>SUM(D236,D246)</f>
        <v>1705000</v>
      </c>
      <c r="E235" s="38">
        <f>SUM(E236,E246)</f>
        <v>882873.23</v>
      </c>
      <c r="F235" s="44">
        <f>E235/D235*100</f>
        <v>51.781421114369493</v>
      </c>
    </row>
    <row r="236" spans="1:6" s="51" customFormat="1" ht="30" customHeight="1" x14ac:dyDescent="0.25">
      <c r="A236" s="39">
        <v>31</v>
      </c>
      <c r="B236" s="40" t="s">
        <v>22</v>
      </c>
      <c r="C236" s="61">
        <f>C237+C241+C243</f>
        <v>1585000</v>
      </c>
      <c r="D236" s="61">
        <f>D237+D241+D243</f>
        <v>1585000</v>
      </c>
      <c r="E236" s="61">
        <f>E237+E241+E243</f>
        <v>835712</v>
      </c>
      <c r="F236" s="120">
        <f t="shared" ref="F236:F259" si="59">E236/D236*100</f>
        <v>52.726309148264981</v>
      </c>
    </row>
    <row r="237" spans="1:6" s="51" customFormat="1" ht="30" customHeight="1" x14ac:dyDescent="0.25">
      <c r="A237" s="39">
        <v>311</v>
      </c>
      <c r="B237" s="40" t="s">
        <v>98</v>
      </c>
      <c r="C237" s="61">
        <f>SUM(C238:C240)</f>
        <v>1425000</v>
      </c>
      <c r="D237" s="61">
        <f t="shared" ref="D237" si="60">SUM(D238:D240)</f>
        <v>1425000</v>
      </c>
      <c r="E237" s="61">
        <f t="shared" ref="E237" si="61">SUM(E238:E240)</f>
        <v>751562.43</v>
      </c>
      <c r="F237" s="120">
        <f t="shared" si="59"/>
        <v>52.741223157894744</v>
      </c>
    </row>
    <row r="238" spans="1:6" s="51" customFormat="1" ht="30" customHeight="1" x14ac:dyDescent="0.25">
      <c r="A238" s="39">
        <v>3111</v>
      </c>
      <c r="B238" s="40" t="s">
        <v>24</v>
      </c>
      <c r="C238" s="61">
        <v>1140000</v>
      </c>
      <c r="D238" s="61">
        <v>1140000</v>
      </c>
      <c r="E238" s="61">
        <v>628950.05000000005</v>
      </c>
      <c r="F238" s="120">
        <f t="shared" si="59"/>
        <v>55.171057017543866</v>
      </c>
    </row>
    <row r="239" spans="1:6" s="51" customFormat="1" ht="30" customHeight="1" x14ac:dyDescent="0.25">
      <c r="A239" s="39">
        <v>3113</v>
      </c>
      <c r="B239" s="40" t="s">
        <v>25</v>
      </c>
      <c r="C239" s="61">
        <v>60000</v>
      </c>
      <c r="D239" s="61">
        <v>60000</v>
      </c>
      <c r="E239" s="61">
        <v>4383.63</v>
      </c>
      <c r="F239" s="120">
        <f t="shared" si="59"/>
        <v>7.3060499999999999</v>
      </c>
    </row>
    <row r="240" spans="1:6" s="51" customFormat="1" ht="30" customHeight="1" x14ac:dyDescent="0.25">
      <c r="A240" s="39">
        <v>3114</v>
      </c>
      <c r="B240" s="40" t="s">
        <v>26</v>
      </c>
      <c r="C240" s="61">
        <v>225000</v>
      </c>
      <c r="D240" s="61">
        <v>225000</v>
      </c>
      <c r="E240" s="61">
        <v>118228.75</v>
      </c>
      <c r="F240" s="120">
        <f t="shared" si="59"/>
        <v>52.546111111111117</v>
      </c>
    </row>
    <row r="241" spans="1:6" s="51" customFormat="1" ht="30" customHeight="1" x14ac:dyDescent="0.25">
      <c r="A241" s="39">
        <v>312</v>
      </c>
      <c r="B241" s="40" t="s">
        <v>27</v>
      </c>
      <c r="C241" s="61">
        <f>C242</f>
        <v>60000</v>
      </c>
      <c r="D241" s="61">
        <f>D242</f>
        <v>60000</v>
      </c>
      <c r="E241" s="61">
        <f>E242</f>
        <v>21047.61</v>
      </c>
      <c r="F241" s="120">
        <f t="shared" si="59"/>
        <v>35.079350000000005</v>
      </c>
    </row>
    <row r="242" spans="1:6" s="51" customFormat="1" ht="30" customHeight="1" x14ac:dyDescent="0.25">
      <c r="A242" s="39">
        <v>3121</v>
      </c>
      <c r="B242" s="40" t="s">
        <v>27</v>
      </c>
      <c r="C242" s="61">
        <v>60000</v>
      </c>
      <c r="D242" s="61">
        <v>60000</v>
      </c>
      <c r="E242" s="61">
        <v>21047.61</v>
      </c>
      <c r="F242" s="120">
        <f t="shared" si="59"/>
        <v>35.079350000000005</v>
      </c>
    </row>
    <row r="243" spans="1:6" s="51" customFormat="1" ht="30" customHeight="1" x14ac:dyDescent="0.25">
      <c r="A243" s="39">
        <v>313</v>
      </c>
      <c r="B243" s="40" t="s">
        <v>99</v>
      </c>
      <c r="C243" s="61">
        <f>C244+C245</f>
        <v>100000</v>
      </c>
      <c r="D243" s="61">
        <f>D244+D245</f>
        <v>100000</v>
      </c>
      <c r="E243" s="61">
        <f>E244+E245</f>
        <v>63101.96</v>
      </c>
      <c r="F243" s="120">
        <f t="shared" si="59"/>
        <v>63.101959999999998</v>
      </c>
    </row>
    <row r="244" spans="1:6" s="51" customFormat="1" ht="30" customHeight="1" x14ac:dyDescent="0.25">
      <c r="A244" s="39">
        <v>3132</v>
      </c>
      <c r="B244" s="40" t="s">
        <v>29</v>
      </c>
      <c r="C244" s="61">
        <v>100000</v>
      </c>
      <c r="D244" s="61">
        <v>100000</v>
      </c>
      <c r="E244" s="61">
        <v>63101.96</v>
      </c>
      <c r="F244" s="120">
        <f t="shared" si="59"/>
        <v>63.101959999999998</v>
      </c>
    </row>
    <row r="245" spans="1:6" s="51" customFormat="1" ht="30" customHeight="1" x14ac:dyDescent="0.25">
      <c r="A245" s="39">
        <v>3133</v>
      </c>
      <c r="B245" s="40" t="s">
        <v>100</v>
      </c>
      <c r="C245" s="61">
        <v>0</v>
      </c>
      <c r="D245" s="61">
        <v>0</v>
      </c>
      <c r="E245" s="61">
        <v>0</v>
      </c>
      <c r="F245" s="120">
        <v>0</v>
      </c>
    </row>
    <row r="246" spans="1:6" s="51" customFormat="1" ht="30" customHeight="1" x14ac:dyDescent="0.25">
      <c r="A246" s="39">
        <v>32</v>
      </c>
      <c r="B246" s="40" t="s">
        <v>31</v>
      </c>
      <c r="C246" s="61">
        <f>SUM(C247+C252+C256)</f>
        <v>120000</v>
      </c>
      <c r="D246" s="61">
        <f t="shared" ref="D246:E246" si="62">SUM(D247+D252+D256)</f>
        <v>120000</v>
      </c>
      <c r="E246" s="61">
        <f t="shared" si="62"/>
        <v>47161.23</v>
      </c>
      <c r="F246" s="120">
        <f t="shared" si="59"/>
        <v>39.301025000000003</v>
      </c>
    </row>
    <row r="247" spans="1:6" s="51" customFormat="1" ht="30" customHeight="1" x14ac:dyDescent="0.25">
      <c r="A247" s="39">
        <v>321</v>
      </c>
      <c r="B247" s="40" t="s">
        <v>32</v>
      </c>
      <c r="C247" s="61">
        <f>SUM(C248:C251)</f>
        <v>52000</v>
      </c>
      <c r="D247" s="61">
        <f t="shared" ref="D247:E247" si="63">SUM(D248:D251)</f>
        <v>52000</v>
      </c>
      <c r="E247" s="61">
        <f t="shared" si="63"/>
        <v>22367.16</v>
      </c>
      <c r="F247" s="120">
        <f t="shared" si="59"/>
        <v>43.013769230769235</v>
      </c>
    </row>
    <row r="248" spans="1:6" s="51" customFormat="1" ht="30" customHeight="1" x14ac:dyDescent="0.25">
      <c r="A248" s="39">
        <v>3211</v>
      </c>
      <c r="B248" s="40" t="s">
        <v>33</v>
      </c>
      <c r="C248" s="61">
        <v>7000</v>
      </c>
      <c r="D248" s="61">
        <v>7000</v>
      </c>
      <c r="E248" s="61">
        <v>1000</v>
      </c>
      <c r="F248" s="120">
        <f t="shared" si="59"/>
        <v>14.285714285714285</v>
      </c>
    </row>
    <row r="249" spans="1:6" s="51" customFormat="1" ht="30" customHeight="1" x14ac:dyDescent="0.25">
      <c r="A249" s="39">
        <v>3212</v>
      </c>
      <c r="B249" s="40" t="s">
        <v>34</v>
      </c>
      <c r="C249" s="61">
        <v>41000</v>
      </c>
      <c r="D249" s="61">
        <v>41000</v>
      </c>
      <c r="E249" s="61">
        <v>20252.36</v>
      </c>
      <c r="F249" s="120">
        <f t="shared" si="59"/>
        <v>49.396000000000001</v>
      </c>
    </row>
    <row r="250" spans="1:6" s="51" customFormat="1" ht="30" customHeight="1" x14ac:dyDescent="0.25">
      <c r="A250" s="39">
        <v>3213</v>
      </c>
      <c r="B250" s="40" t="s">
        <v>141</v>
      </c>
      <c r="C250" s="61">
        <v>3000</v>
      </c>
      <c r="D250" s="61">
        <v>3000</v>
      </c>
      <c r="E250" s="61">
        <v>0</v>
      </c>
      <c r="F250" s="120">
        <f t="shared" si="59"/>
        <v>0</v>
      </c>
    </row>
    <row r="251" spans="1:6" s="51" customFormat="1" ht="30" customHeight="1" x14ac:dyDescent="0.25">
      <c r="A251" s="39">
        <v>3214</v>
      </c>
      <c r="B251" s="40" t="s">
        <v>36</v>
      </c>
      <c r="C251" s="61">
        <v>1000</v>
      </c>
      <c r="D251" s="61">
        <v>1000</v>
      </c>
      <c r="E251" s="61">
        <v>1114.8</v>
      </c>
      <c r="F251" s="120">
        <f t="shared" si="59"/>
        <v>111.48</v>
      </c>
    </row>
    <row r="252" spans="1:6" s="51" customFormat="1" ht="30" customHeight="1" x14ac:dyDescent="0.25">
      <c r="A252" s="39">
        <v>322</v>
      </c>
      <c r="B252" s="40" t="s">
        <v>37</v>
      </c>
      <c r="C252" s="61">
        <f>C253+C255</f>
        <v>31000</v>
      </c>
      <c r="D252" s="61">
        <f t="shared" ref="D252:E252" si="64">D253+D255</f>
        <v>31000</v>
      </c>
      <c r="E252" s="61">
        <f t="shared" si="64"/>
        <v>6739.67</v>
      </c>
      <c r="F252" s="120">
        <f t="shared" si="59"/>
        <v>21.740870967741934</v>
      </c>
    </row>
    <row r="253" spans="1:6" s="51" customFormat="1" ht="30" customHeight="1" x14ac:dyDescent="0.25">
      <c r="A253" s="39">
        <v>3223</v>
      </c>
      <c r="B253" s="40" t="s">
        <v>39</v>
      </c>
      <c r="C253" s="61">
        <v>21000</v>
      </c>
      <c r="D253" s="61">
        <v>21000</v>
      </c>
      <c r="E253" s="61">
        <v>6739.67</v>
      </c>
      <c r="F253" s="120">
        <f t="shared" si="59"/>
        <v>32.093666666666664</v>
      </c>
    </row>
    <row r="254" spans="1:6" s="51" customFormat="1" ht="30" customHeight="1" x14ac:dyDescent="0.25">
      <c r="A254" s="39">
        <v>3227</v>
      </c>
      <c r="B254" s="40" t="s">
        <v>103</v>
      </c>
      <c r="C254" s="61">
        <v>0</v>
      </c>
      <c r="D254" s="61">
        <v>0</v>
      </c>
      <c r="E254" s="61">
        <v>0</v>
      </c>
      <c r="F254" s="120">
        <v>0</v>
      </c>
    </row>
    <row r="255" spans="1:6" s="51" customFormat="1" ht="30" customHeight="1" x14ac:dyDescent="0.25">
      <c r="A255" s="39">
        <v>3227</v>
      </c>
      <c r="B255" s="40" t="s">
        <v>183</v>
      </c>
      <c r="C255" s="61">
        <v>10000</v>
      </c>
      <c r="D255" s="61">
        <v>10000</v>
      </c>
      <c r="E255" s="61">
        <v>0</v>
      </c>
      <c r="F255" s="120">
        <f t="shared" si="59"/>
        <v>0</v>
      </c>
    </row>
    <row r="256" spans="1:6" s="51" customFormat="1" ht="30" customHeight="1" x14ac:dyDescent="0.25">
      <c r="A256" s="39">
        <v>323</v>
      </c>
      <c r="B256" s="40" t="s">
        <v>42</v>
      </c>
      <c r="C256" s="61">
        <f>SUM(C257:C259)</f>
        <v>37000</v>
      </c>
      <c r="D256" s="61">
        <f t="shared" ref="D256:E256" si="65">SUM(D257:D259)</f>
        <v>37000</v>
      </c>
      <c r="E256" s="61">
        <f t="shared" si="65"/>
        <v>18054.400000000001</v>
      </c>
      <c r="F256" s="120">
        <f t="shared" si="59"/>
        <v>48.795675675675682</v>
      </c>
    </row>
    <row r="257" spans="1:6" s="51" customFormat="1" ht="30" customHeight="1" x14ac:dyDescent="0.25">
      <c r="A257" s="39">
        <v>3231</v>
      </c>
      <c r="B257" s="40" t="s">
        <v>43</v>
      </c>
      <c r="C257" s="61">
        <v>7000</v>
      </c>
      <c r="D257" s="61">
        <v>7000</v>
      </c>
      <c r="E257" s="61">
        <v>2848.74</v>
      </c>
      <c r="F257" s="120">
        <f t="shared" si="59"/>
        <v>40.696285714285715</v>
      </c>
    </row>
    <row r="258" spans="1:6" s="51" customFormat="1" ht="30" customHeight="1" x14ac:dyDescent="0.25">
      <c r="A258" s="39">
        <v>3234</v>
      </c>
      <c r="B258" s="40" t="s">
        <v>104</v>
      </c>
      <c r="C258" s="61">
        <v>5000</v>
      </c>
      <c r="D258" s="61">
        <v>5000</v>
      </c>
      <c r="E258" s="61">
        <v>1672.83</v>
      </c>
      <c r="F258" s="120">
        <f t="shared" si="59"/>
        <v>33.456599999999995</v>
      </c>
    </row>
    <row r="259" spans="1:6" s="51" customFormat="1" ht="30" customHeight="1" x14ac:dyDescent="0.25">
      <c r="A259" s="39">
        <v>3239</v>
      </c>
      <c r="B259" s="40" t="s">
        <v>50</v>
      </c>
      <c r="C259" s="61">
        <v>25000</v>
      </c>
      <c r="D259" s="61">
        <v>25000</v>
      </c>
      <c r="E259" s="61">
        <v>13532.83</v>
      </c>
      <c r="F259" s="120">
        <f t="shared" si="59"/>
        <v>54.131320000000002</v>
      </c>
    </row>
    <row r="260" spans="1:6" s="51" customFormat="1" ht="30" customHeight="1" x14ac:dyDescent="0.25">
      <c r="A260" s="130"/>
      <c r="B260" s="131"/>
      <c r="C260" s="82"/>
      <c r="D260" s="82"/>
      <c r="E260" s="82"/>
      <c r="F260" s="148"/>
    </row>
    <row r="261" spans="1:6" s="51" customFormat="1" ht="30" customHeight="1" x14ac:dyDescent="0.25">
      <c r="A261" s="170" t="s">
        <v>185</v>
      </c>
      <c r="B261" s="171"/>
      <c r="C261" s="171"/>
      <c r="D261" s="171"/>
      <c r="E261" s="171"/>
      <c r="F261" s="172"/>
    </row>
    <row r="262" spans="1:6" s="51" customFormat="1" ht="30" customHeight="1" x14ac:dyDescent="0.25">
      <c r="A262" s="173" t="s">
        <v>162</v>
      </c>
      <c r="B262" s="174"/>
      <c r="C262" s="174"/>
      <c r="D262" s="174"/>
      <c r="E262" s="174"/>
      <c r="F262" s="175"/>
    </row>
    <row r="263" spans="1:6" s="51" customFormat="1" ht="30" customHeight="1" x14ac:dyDescent="0.25"/>
    <row r="264" spans="1:6" s="51" customFormat="1" ht="30" customHeight="1" x14ac:dyDescent="0.25">
      <c r="A264" s="32" t="s">
        <v>0</v>
      </c>
      <c r="B264" s="32" t="s">
        <v>1</v>
      </c>
      <c r="C264" s="32" t="s">
        <v>138</v>
      </c>
      <c r="D264" s="32" t="s">
        <v>139</v>
      </c>
      <c r="E264" s="32" t="s">
        <v>2</v>
      </c>
      <c r="F264" s="32" t="s">
        <v>3</v>
      </c>
    </row>
    <row r="265" spans="1:6" s="51" customFormat="1" ht="30" customHeight="1" x14ac:dyDescent="0.25">
      <c r="A265" s="42">
        <v>3</v>
      </c>
      <c r="B265" s="43" t="s">
        <v>21</v>
      </c>
      <c r="C265" s="38">
        <f>C266+C276</f>
        <v>0</v>
      </c>
      <c r="D265" s="38">
        <f>SUM(D266,D276)</f>
        <v>1420000</v>
      </c>
      <c r="E265" s="38">
        <f>SUM(E266,E276)</f>
        <v>344481.61</v>
      </c>
      <c r="F265" s="44">
        <f>E265/D265*100</f>
        <v>24.259268309859152</v>
      </c>
    </row>
    <row r="266" spans="1:6" s="51" customFormat="1" ht="30" customHeight="1" x14ac:dyDescent="0.25">
      <c r="A266" s="39">
        <v>31</v>
      </c>
      <c r="B266" s="40" t="s">
        <v>22</v>
      </c>
      <c r="C266" s="61">
        <f>C267+C271+C273</f>
        <v>0</v>
      </c>
      <c r="D266" s="61">
        <f>D267+D271+D273</f>
        <v>1249000</v>
      </c>
      <c r="E266" s="61">
        <f>E267+E271+E273</f>
        <v>280340.14</v>
      </c>
      <c r="F266" s="120">
        <f t="shared" ref="F266:F288" si="66">E266/D266*100</f>
        <v>22.445167333867094</v>
      </c>
    </row>
    <row r="267" spans="1:6" s="51" customFormat="1" ht="30" customHeight="1" x14ac:dyDescent="0.25">
      <c r="A267" s="39">
        <v>311</v>
      </c>
      <c r="B267" s="40" t="s">
        <v>98</v>
      </c>
      <c r="C267" s="61">
        <f>SUM(C268:C270)</f>
        <v>0</v>
      </c>
      <c r="D267" s="61">
        <f t="shared" ref="D267:E267" si="67">SUM(D268:D270)</f>
        <v>1120000</v>
      </c>
      <c r="E267" s="61">
        <f t="shared" si="67"/>
        <v>249789.88</v>
      </c>
      <c r="F267" s="120">
        <f t="shared" si="66"/>
        <v>22.302667857142858</v>
      </c>
    </row>
    <row r="268" spans="1:6" s="51" customFormat="1" ht="30" customHeight="1" x14ac:dyDescent="0.25">
      <c r="A268" s="39">
        <v>3111</v>
      </c>
      <c r="B268" s="40" t="s">
        <v>24</v>
      </c>
      <c r="C268" s="61">
        <v>0</v>
      </c>
      <c r="D268" s="61">
        <v>900000</v>
      </c>
      <c r="E268" s="61">
        <v>200331.82</v>
      </c>
      <c r="F268" s="120">
        <f t="shared" si="66"/>
        <v>22.259091111111111</v>
      </c>
    </row>
    <row r="269" spans="1:6" s="51" customFormat="1" ht="30" customHeight="1" x14ac:dyDescent="0.25">
      <c r="A269" s="39">
        <v>3113</v>
      </c>
      <c r="B269" s="40" t="s">
        <v>25</v>
      </c>
      <c r="C269" s="61">
        <v>0</v>
      </c>
      <c r="D269" s="61">
        <v>20000</v>
      </c>
      <c r="E269" s="61">
        <v>9712.4599999999991</v>
      </c>
      <c r="F269" s="120">
        <f t="shared" si="66"/>
        <v>48.5623</v>
      </c>
    </row>
    <row r="270" spans="1:6" s="51" customFormat="1" ht="30" customHeight="1" x14ac:dyDescent="0.25">
      <c r="A270" s="39">
        <v>3114</v>
      </c>
      <c r="B270" s="40" t="s">
        <v>26</v>
      </c>
      <c r="C270" s="61">
        <v>0</v>
      </c>
      <c r="D270" s="61">
        <v>200000</v>
      </c>
      <c r="E270" s="61">
        <v>39745.599999999999</v>
      </c>
      <c r="F270" s="120">
        <f t="shared" si="66"/>
        <v>19.872799999999998</v>
      </c>
    </row>
    <row r="271" spans="1:6" s="51" customFormat="1" ht="30" customHeight="1" x14ac:dyDescent="0.25">
      <c r="A271" s="39">
        <v>312</v>
      </c>
      <c r="B271" s="40" t="s">
        <v>27</v>
      </c>
      <c r="C271" s="61">
        <f>C272</f>
        <v>0</v>
      </c>
      <c r="D271" s="61">
        <f>D272</f>
        <v>49000</v>
      </c>
      <c r="E271" s="61">
        <f>E272</f>
        <v>15000</v>
      </c>
      <c r="F271" s="120">
        <f t="shared" si="66"/>
        <v>30.612244897959183</v>
      </c>
    </row>
    <row r="272" spans="1:6" s="51" customFormat="1" ht="30" customHeight="1" x14ac:dyDescent="0.25">
      <c r="A272" s="39">
        <v>3121</v>
      </c>
      <c r="B272" s="40" t="s">
        <v>27</v>
      </c>
      <c r="C272" s="61">
        <v>0</v>
      </c>
      <c r="D272" s="61">
        <v>49000</v>
      </c>
      <c r="E272" s="61">
        <v>15000</v>
      </c>
      <c r="F272" s="120">
        <f t="shared" si="66"/>
        <v>30.612244897959183</v>
      </c>
    </row>
    <row r="273" spans="1:6" s="51" customFormat="1" ht="30" customHeight="1" x14ac:dyDescent="0.25">
      <c r="A273" s="39">
        <v>313</v>
      </c>
      <c r="B273" s="40" t="s">
        <v>99</v>
      </c>
      <c r="C273" s="61">
        <f>C274+C275</f>
        <v>0</v>
      </c>
      <c r="D273" s="61">
        <f>D274+D275</f>
        <v>80000</v>
      </c>
      <c r="E273" s="61">
        <f>E274+E275</f>
        <v>15550.26</v>
      </c>
      <c r="F273" s="120">
        <f t="shared" si="66"/>
        <v>19.437825</v>
      </c>
    </row>
    <row r="274" spans="1:6" s="51" customFormat="1" ht="30" customHeight="1" x14ac:dyDescent="0.25">
      <c r="A274" s="39">
        <v>3132</v>
      </c>
      <c r="B274" s="40" t="s">
        <v>29</v>
      </c>
      <c r="C274" s="61">
        <v>0</v>
      </c>
      <c r="D274" s="61">
        <v>80000</v>
      </c>
      <c r="E274" s="61">
        <v>15550.26</v>
      </c>
      <c r="F274" s="120">
        <f t="shared" si="66"/>
        <v>19.437825</v>
      </c>
    </row>
    <row r="275" spans="1:6" s="51" customFormat="1" ht="30" customHeight="1" x14ac:dyDescent="0.25">
      <c r="A275" s="39">
        <v>3133</v>
      </c>
      <c r="B275" s="40" t="s">
        <v>100</v>
      </c>
      <c r="C275" s="61">
        <v>0</v>
      </c>
      <c r="D275" s="61">
        <v>0</v>
      </c>
      <c r="E275" s="61">
        <v>0</v>
      </c>
      <c r="F275" s="120">
        <v>0</v>
      </c>
    </row>
    <row r="276" spans="1:6" s="51" customFormat="1" ht="30" customHeight="1" x14ac:dyDescent="0.25">
      <c r="A276" s="39">
        <v>32</v>
      </c>
      <c r="B276" s="40" t="s">
        <v>31</v>
      </c>
      <c r="C276" s="61">
        <f>SUM(C277+C282+C285)</f>
        <v>0</v>
      </c>
      <c r="D276" s="61">
        <f>SUM(D277+D282+D285)</f>
        <v>171000</v>
      </c>
      <c r="E276" s="61">
        <f>SUM(E277+E282+E285)</f>
        <v>64141.47</v>
      </c>
      <c r="F276" s="120">
        <f t="shared" si="66"/>
        <v>37.509631578947364</v>
      </c>
    </row>
    <row r="277" spans="1:6" s="51" customFormat="1" ht="30" customHeight="1" x14ac:dyDescent="0.25">
      <c r="A277" s="39">
        <v>321</v>
      </c>
      <c r="B277" s="40" t="s">
        <v>32</v>
      </c>
      <c r="C277" s="61">
        <f>SUM(C278:C281)</f>
        <v>0</v>
      </c>
      <c r="D277" s="61">
        <f t="shared" ref="D277:E277" si="68">SUM(D278:D281)</f>
        <v>65000</v>
      </c>
      <c r="E277" s="61">
        <f t="shared" si="68"/>
        <v>26712.480000000003</v>
      </c>
      <c r="F277" s="120">
        <f t="shared" si="66"/>
        <v>41.096123076923078</v>
      </c>
    </row>
    <row r="278" spans="1:6" s="51" customFormat="1" ht="30" customHeight="1" x14ac:dyDescent="0.25">
      <c r="A278" s="39">
        <v>3211</v>
      </c>
      <c r="B278" s="40" t="s">
        <v>33</v>
      </c>
      <c r="C278" s="61">
        <v>0</v>
      </c>
      <c r="D278" s="61">
        <v>8000</v>
      </c>
      <c r="E278" s="61">
        <v>2000</v>
      </c>
      <c r="F278" s="120">
        <f t="shared" si="66"/>
        <v>25</v>
      </c>
    </row>
    <row r="279" spans="1:6" s="51" customFormat="1" ht="30" customHeight="1" x14ac:dyDescent="0.25">
      <c r="A279" s="39">
        <v>3212</v>
      </c>
      <c r="B279" s="40" t="s">
        <v>34</v>
      </c>
      <c r="C279" s="61">
        <v>0</v>
      </c>
      <c r="D279" s="61">
        <v>35000</v>
      </c>
      <c r="E279" s="61">
        <v>23450.080000000002</v>
      </c>
      <c r="F279" s="120">
        <f t="shared" si="66"/>
        <v>67.000228571428579</v>
      </c>
    </row>
    <row r="280" spans="1:6" s="51" customFormat="1" ht="30" customHeight="1" x14ac:dyDescent="0.25">
      <c r="A280" s="39">
        <v>3213</v>
      </c>
      <c r="B280" s="40" t="s">
        <v>141</v>
      </c>
      <c r="C280" s="61">
        <v>0</v>
      </c>
      <c r="D280" s="61">
        <v>17000</v>
      </c>
      <c r="E280" s="61">
        <v>0</v>
      </c>
      <c r="F280" s="120">
        <f t="shared" si="66"/>
        <v>0</v>
      </c>
    </row>
    <row r="281" spans="1:6" s="51" customFormat="1" ht="30" customHeight="1" x14ac:dyDescent="0.25">
      <c r="A281" s="39">
        <v>3214</v>
      </c>
      <c r="B281" s="40" t="s">
        <v>36</v>
      </c>
      <c r="C281" s="61">
        <v>0</v>
      </c>
      <c r="D281" s="61">
        <v>5000</v>
      </c>
      <c r="E281" s="61">
        <v>1262.4000000000001</v>
      </c>
      <c r="F281" s="120">
        <f t="shared" si="66"/>
        <v>25.248000000000005</v>
      </c>
    </row>
    <row r="282" spans="1:6" s="51" customFormat="1" ht="30" customHeight="1" x14ac:dyDescent="0.25">
      <c r="A282" s="39">
        <v>322</v>
      </c>
      <c r="B282" s="40" t="s">
        <v>37</v>
      </c>
      <c r="C282" s="61">
        <f>C283+C284</f>
        <v>0</v>
      </c>
      <c r="D282" s="61">
        <f>D283+D284</f>
        <v>71000</v>
      </c>
      <c r="E282" s="61">
        <f>E283+E284</f>
        <v>30484.720000000001</v>
      </c>
      <c r="F282" s="120">
        <f t="shared" si="66"/>
        <v>42.936225352112679</v>
      </c>
    </row>
    <row r="283" spans="1:6" s="51" customFormat="1" ht="30" customHeight="1" x14ac:dyDescent="0.25">
      <c r="A283" s="39">
        <v>3223</v>
      </c>
      <c r="B283" s="40" t="s">
        <v>39</v>
      </c>
      <c r="C283" s="61">
        <v>0</v>
      </c>
      <c r="D283" s="61">
        <v>21000</v>
      </c>
      <c r="E283" s="61">
        <v>1279.17</v>
      </c>
      <c r="F283" s="120">
        <f t="shared" si="66"/>
        <v>6.0912857142857142</v>
      </c>
    </row>
    <row r="284" spans="1:6" s="51" customFormat="1" ht="30" customHeight="1" x14ac:dyDescent="0.25">
      <c r="A284" s="39">
        <v>3227</v>
      </c>
      <c r="B284" s="40" t="s">
        <v>103</v>
      </c>
      <c r="C284" s="61">
        <v>0</v>
      </c>
      <c r="D284" s="61">
        <v>50000</v>
      </c>
      <c r="E284" s="61">
        <v>29205.55</v>
      </c>
      <c r="F284" s="120">
        <f t="shared" si="66"/>
        <v>58.41109999999999</v>
      </c>
    </row>
    <row r="285" spans="1:6" s="51" customFormat="1" ht="30" customHeight="1" x14ac:dyDescent="0.25">
      <c r="A285" s="39">
        <v>323</v>
      </c>
      <c r="B285" s="40" t="s">
        <v>42</v>
      </c>
      <c r="C285" s="61">
        <f>SUM(C286:C288)</f>
        <v>0</v>
      </c>
      <c r="D285" s="61">
        <f t="shared" ref="D285:E285" si="69">SUM(D286:D288)</f>
        <v>35000</v>
      </c>
      <c r="E285" s="61">
        <f t="shared" si="69"/>
        <v>6944.2699999999995</v>
      </c>
      <c r="F285" s="120">
        <f t="shared" si="66"/>
        <v>19.840771428571426</v>
      </c>
    </row>
    <row r="286" spans="1:6" s="51" customFormat="1" ht="30" customHeight="1" x14ac:dyDescent="0.25">
      <c r="A286" s="39">
        <v>3231</v>
      </c>
      <c r="B286" s="40" t="s">
        <v>43</v>
      </c>
      <c r="C286" s="61">
        <v>0</v>
      </c>
      <c r="D286" s="61">
        <v>7000</v>
      </c>
      <c r="E286" s="61">
        <v>250</v>
      </c>
      <c r="F286" s="120">
        <f t="shared" si="66"/>
        <v>3.5714285714285712</v>
      </c>
    </row>
    <row r="287" spans="1:6" s="51" customFormat="1" ht="30" customHeight="1" x14ac:dyDescent="0.25">
      <c r="A287" s="39">
        <v>3234</v>
      </c>
      <c r="B287" s="40" t="s">
        <v>104</v>
      </c>
      <c r="C287" s="61">
        <v>0</v>
      </c>
      <c r="D287" s="61">
        <v>5000</v>
      </c>
      <c r="E287" s="61">
        <v>1707.61</v>
      </c>
      <c r="F287" s="120">
        <f t="shared" si="66"/>
        <v>34.152200000000001</v>
      </c>
    </row>
    <row r="288" spans="1:6" s="51" customFormat="1" ht="30" customHeight="1" x14ac:dyDescent="0.25">
      <c r="A288" s="39">
        <v>3239</v>
      </c>
      <c r="B288" s="40" t="s">
        <v>50</v>
      </c>
      <c r="C288" s="61">
        <v>0</v>
      </c>
      <c r="D288" s="61">
        <v>23000</v>
      </c>
      <c r="E288" s="61">
        <v>4986.66</v>
      </c>
      <c r="F288" s="120">
        <f t="shared" si="66"/>
        <v>21.681130434782609</v>
      </c>
    </row>
    <row r="289" spans="1:6" s="51" customFormat="1" ht="30" customHeight="1" x14ac:dyDescent="0.25">
      <c r="B289" s="83"/>
    </row>
    <row r="290" spans="1:6" s="51" customFormat="1" ht="30" customHeight="1" x14ac:dyDescent="0.25">
      <c r="A290" s="170" t="s">
        <v>110</v>
      </c>
      <c r="B290" s="171"/>
      <c r="C290" s="171"/>
      <c r="D290" s="171"/>
      <c r="E290" s="171"/>
      <c r="F290" s="172"/>
    </row>
    <row r="291" spans="1:6" s="51" customFormat="1" ht="30" customHeight="1" x14ac:dyDescent="0.25">
      <c r="A291" s="90"/>
      <c r="B291" s="91"/>
      <c r="C291" s="91"/>
      <c r="D291" s="91"/>
      <c r="E291" s="91"/>
      <c r="F291" s="92"/>
    </row>
    <row r="292" spans="1:6" s="51" customFormat="1" ht="30" customHeight="1" x14ac:dyDescent="0.25">
      <c r="A292" s="173" t="s">
        <v>163</v>
      </c>
      <c r="B292" s="174"/>
      <c r="C292" s="174"/>
      <c r="D292" s="174"/>
      <c r="E292" s="174"/>
      <c r="F292" s="175"/>
    </row>
    <row r="293" spans="1:6" s="51" customFormat="1" ht="30" customHeight="1" x14ac:dyDescent="0.25"/>
    <row r="294" spans="1:6" s="51" customFormat="1" ht="30" customHeight="1" x14ac:dyDescent="0.25">
      <c r="A294" s="32" t="s">
        <v>0</v>
      </c>
      <c r="B294" s="32" t="s">
        <v>1</v>
      </c>
      <c r="C294" s="32" t="s">
        <v>138</v>
      </c>
      <c r="D294" s="32" t="s">
        <v>139</v>
      </c>
      <c r="E294" s="32" t="s">
        <v>2</v>
      </c>
      <c r="F294" s="32" t="s">
        <v>3</v>
      </c>
    </row>
    <row r="295" spans="1:6" s="51" customFormat="1" ht="30" customHeight="1" x14ac:dyDescent="0.25">
      <c r="A295" s="42">
        <v>3</v>
      </c>
      <c r="B295" s="43" t="s">
        <v>21</v>
      </c>
      <c r="C295" s="38">
        <f>C296</f>
        <v>290000</v>
      </c>
      <c r="D295" s="38">
        <f t="shared" ref="D295:E295" si="70">D296</f>
        <v>290000</v>
      </c>
      <c r="E295" s="38">
        <f t="shared" si="70"/>
        <v>152682.43000000002</v>
      </c>
      <c r="F295" s="44">
        <f>E295/D295*100</f>
        <v>52.649113793103453</v>
      </c>
    </row>
    <row r="296" spans="1:6" s="51" customFormat="1" ht="30" customHeight="1" x14ac:dyDescent="0.25">
      <c r="A296" s="39">
        <v>31</v>
      </c>
      <c r="B296" s="40" t="s">
        <v>22</v>
      </c>
      <c r="C296" s="61">
        <f>C297+C301</f>
        <v>290000</v>
      </c>
      <c r="D296" s="61">
        <f>D297+D301</f>
        <v>290000</v>
      </c>
      <c r="E296" s="61">
        <f>E297+E301</f>
        <v>152682.43000000002</v>
      </c>
      <c r="F296" s="120">
        <f t="shared" ref="F296:F302" si="71">E296/D296*100</f>
        <v>52.649113793103453</v>
      </c>
    </row>
    <row r="297" spans="1:6" s="51" customFormat="1" ht="30" customHeight="1" x14ac:dyDescent="0.25">
      <c r="A297" s="39">
        <v>311</v>
      </c>
      <c r="B297" s="40" t="s">
        <v>98</v>
      </c>
      <c r="C297" s="61">
        <f t="shared" ref="C297:E297" si="72">C298+C299+C300</f>
        <v>269000</v>
      </c>
      <c r="D297" s="61">
        <f t="shared" si="72"/>
        <v>269000</v>
      </c>
      <c r="E297" s="61">
        <f t="shared" si="72"/>
        <v>140927.83000000002</v>
      </c>
      <c r="F297" s="120">
        <f t="shared" si="71"/>
        <v>52.389527881040898</v>
      </c>
    </row>
    <row r="298" spans="1:6" s="51" customFormat="1" ht="30" customHeight="1" x14ac:dyDescent="0.25">
      <c r="A298" s="39">
        <v>3111</v>
      </c>
      <c r="B298" s="40" t="s">
        <v>24</v>
      </c>
      <c r="C298" s="61">
        <v>248000</v>
      </c>
      <c r="D298" s="61">
        <v>248000</v>
      </c>
      <c r="E298" s="61">
        <v>126660.99</v>
      </c>
      <c r="F298" s="120">
        <f t="shared" si="71"/>
        <v>51.072979838709678</v>
      </c>
    </row>
    <row r="299" spans="1:6" s="51" customFormat="1" ht="30" customHeight="1" x14ac:dyDescent="0.25">
      <c r="A299" s="39">
        <v>3113</v>
      </c>
      <c r="B299" s="40" t="s">
        <v>25</v>
      </c>
      <c r="C299" s="61">
        <v>18000</v>
      </c>
      <c r="D299" s="61">
        <v>18000</v>
      </c>
      <c r="E299" s="61">
        <v>10984.9</v>
      </c>
      <c r="F299" s="120">
        <f t="shared" si="71"/>
        <v>61.027222222222221</v>
      </c>
    </row>
    <row r="300" spans="1:6" s="51" customFormat="1" ht="30" customHeight="1" x14ac:dyDescent="0.25">
      <c r="A300" s="39">
        <v>3114</v>
      </c>
      <c r="B300" s="40" t="s">
        <v>184</v>
      </c>
      <c r="C300" s="61">
        <v>3000</v>
      </c>
      <c r="D300" s="61">
        <v>3000</v>
      </c>
      <c r="E300" s="61">
        <v>3281.94</v>
      </c>
      <c r="F300" s="120">
        <f t="shared" si="71"/>
        <v>109.398</v>
      </c>
    </row>
    <row r="301" spans="1:6" s="51" customFormat="1" ht="30" customHeight="1" x14ac:dyDescent="0.25">
      <c r="A301" s="39">
        <v>313</v>
      </c>
      <c r="B301" s="40" t="s">
        <v>99</v>
      </c>
      <c r="C301" s="61">
        <f>C302</f>
        <v>21000</v>
      </c>
      <c r="D301" s="61">
        <f>D302</f>
        <v>21000</v>
      </c>
      <c r="E301" s="61">
        <v>11754.6</v>
      </c>
      <c r="F301" s="120">
        <f t="shared" si="71"/>
        <v>55.97428571428572</v>
      </c>
    </row>
    <row r="302" spans="1:6" s="51" customFormat="1" ht="30" customHeight="1" x14ac:dyDescent="0.25">
      <c r="A302" s="39">
        <v>3132</v>
      </c>
      <c r="B302" s="40" t="s">
        <v>29</v>
      </c>
      <c r="C302" s="61">
        <v>21000</v>
      </c>
      <c r="D302" s="61">
        <v>21000</v>
      </c>
      <c r="E302" s="61">
        <v>0</v>
      </c>
      <c r="F302" s="120">
        <f t="shared" si="71"/>
        <v>0</v>
      </c>
    </row>
    <row r="303" spans="1:6" s="51" customFormat="1" ht="30" customHeight="1" x14ac:dyDescent="0.25">
      <c r="A303" s="130"/>
      <c r="B303" s="131"/>
      <c r="C303" s="82"/>
      <c r="D303" s="82"/>
      <c r="E303" s="82"/>
      <c r="F303" s="149"/>
    </row>
    <row r="304" spans="1:6" s="51" customFormat="1" ht="30" customHeight="1" x14ac:dyDescent="0.25">
      <c r="A304" s="170" t="s">
        <v>178</v>
      </c>
      <c r="B304" s="171"/>
      <c r="C304" s="171"/>
      <c r="D304" s="171"/>
      <c r="E304" s="171"/>
      <c r="F304" s="172"/>
    </row>
    <row r="305" spans="1:6" s="51" customFormat="1" ht="30" customHeight="1" x14ac:dyDescent="0.25">
      <c r="A305" s="173" t="s">
        <v>179</v>
      </c>
      <c r="B305" s="174"/>
      <c r="C305" s="174"/>
      <c r="D305" s="174"/>
      <c r="E305" s="174"/>
      <c r="F305" s="175"/>
    </row>
    <row r="306" spans="1:6" s="51" customFormat="1" ht="30" customHeight="1" x14ac:dyDescent="0.25"/>
    <row r="307" spans="1:6" s="51" customFormat="1" ht="30" customHeight="1" x14ac:dyDescent="0.25">
      <c r="A307" s="32" t="s">
        <v>0</v>
      </c>
      <c r="B307" s="32" t="s">
        <v>1</v>
      </c>
      <c r="C307" s="32" t="s">
        <v>138</v>
      </c>
      <c r="D307" s="32" t="s">
        <v>139</v>
      </c>
      <c r="E307" s="32" t="s">
        <v>2</v>
      </c>
      <c r="F307" s="32" t="s">
        <v>3</v>
      </c>
    </row>
    <row r="308" spans="1:6" s="51" customFormat="1" ht="30" customHeight="1" x14ac:dyDescent="0.25">
      <c r="A308" s="42">
        <v>3</v>
      </c>
      <c r="B308" s="43" t="s">
        <v>21</v>
      </c>
      <c r="C308" s="38">
        <f t="shared" ref="C308:D308" si="73">C309+C315</f>
        <v>335000</v>
      </c>
      <c r="D308" s="38">
        <f t="shared" si="73"/>
        <v>335000</v>
      </c>
      <c r="E308" s="38">
        <f>E309+E315</f>
        <v>123905.66</v>
      </c>
      <c r="F308" s="44">
        <f>E308/D308*100</f>
        <v>36.986764179104483</v>
      </c>
    </row>
    <row r="309" spans="1:6" s="51" customFormat="1" ht="30" customHeight="1" x14ac:dyDescent="0.25">
      <c r="A309" s="39">
        <v>31</v>
      </c>
      <c r="B309" s="40" t="s">
        <v>22</v>
      </c>
      <c r="C309" s="61">
        <f>SUM(C310+C313)</f>
        <v>39000</v>
      </c>
      <c r="D309" s="61">
        <f>D310+D313</f>
        <v>39000</v>
      </c>
      <c r="E309" s="61">
        <f>SUM(E310:E312)</f>
        <v>0</v>
      </c>
      <c r="F309" s="120">
        <f t="shared" ref="F309:F316" si="74">E309/D309*100</f>
        <v>0</v>
      </c>
    </row>
    <row r="310" spans="1:6" s="51" customFormat="1" ht="30" customHeight="1" x14ac:dyDescent="0.25">
      <c r="A310" s="39">
        <v>311</v>
      </c>
      <c r="B310" s="40" t="s">
        <v>23</v>
      </c>
      <c r="C310" s="61">
        <f>SUM(C311:C312)</f>
        <v>34000</v>
      </c>
      <c r="D310" s="61">
        <f t="shared" ref="D310:E310" si="75">SUM(D311:D312)</f>
        <v>34000</v>
      </c>
      <c r="E310" s="61">
        <f t="shared" si="75"/>
        <v>0</v>
      </c>
      <c r="F310" s="120">
        <f t="shared" si="74"/>
        <v>0</v>
      </c>
    </row>
    <row r="311" spans="1:6" s="51" customFormat="1" ht="30" customHeight="1" x14ac:dyDescent="0.25">
      <c r="A311" s="39">
        <v>3111</v>
      </c>
      <c r="B311" s="40" t="s">
        <v>180</v>
      </c>
      <c r="C311" s="61">
        <v>30000</v>
      </c>
      <c r="D311" s="61">
        <v>30000</v>
      </c>
      <c r="E311" s="61">
        <v>0</v>
      </c>
      <c r="F311" s="120">
        <f t="shared" si="74"/>
        <v>0</v>
      </c>
    </row>
    <row r="312" spans="1:6" s="51" customFormat="1" ht="30" customHeight="1" x14ac:dyDescent="0.25">
      <c r="A312" s="39">
        <v>3114</v>
      </c>
      <c r="B312" s="40" t="s">
        <v>26</v>
      </c>
      <c r="C312" s="61">
        <v>4000</v>
      </c>
      <c r="D312" s="61">
        <v>4000</v>
      </c>
      <c r="E312" s="61">
        <v>0</v>
      </c>
      <c r="F312" s="120">
        <f t="shared" si="74"/>
        <v>0</v>
      </c>
    </row>
    <row r="313" spans="1:6" s="51" customFormat="1" ht="30" customHeight="1" x14ac:dyDescent="0.25">
      <c r="A313" s="136">
        <v>313</v>
      </c>
      <c r="B313" s="137" t="s">
        <v>28</v>
      </c>
      <c r="C313" s="61">
        <f t="shared" ref="C313:E322" si="76">C314</f>
        <v>5000</v>
      </c>
      <c r="D313" s="61">
        <f t="shared" si="76"/>
        <v>5000</v>
      </c>
      <c r="E313" s="61">
        <f t="shared" si="76"/>
        <v>0</v>
      </c>
      <c r="F313" s="138">
        <f t="shared" si="74"/>
        <v>0</v>
      </c>
    </row>
    <row r="314" spans="1:6" s="51" customFormat="1" ht="30" customHeight="1" x14ac:dyDescent="0.25">
      <c r="A314" s="39">
        <v>3132</v>
      </c>
      <c r="B314" s="40" t="s">
        <v>29</v>
      </c>
      <c r="C314" s="61">
        <v>5000</v>
      </c>
      <c r="D314" s="61">
        <v>5000</v>
      </c>
      <c r="E314" s="61">
        <v>0</v>
      </c>
      <c r="F314" s="120">
        <f t="shared" si="74"/>
        <v>0</v>
      </c>
    </row>
    <row r="315" spans="1:6" s="51" customFormat="1" ht="30" customHeight="1" x14ac:dyDescent="0.25">
      <c r="A315" s="39">
        <v>32</v>
      </c>
      <c r="B315" s="40" t="s">
        <v>31</v>
      </c>
      <c r="C315" s="61">
        <f>SUM(C316+C319)+C322</f>
        <v>296000</v>
      </c>
      <c r="D315" s="61">
        <f>SUM(D316+D319+D322)</f>
        <v>296000</v>
      </c>
      <c r="E315" s="61">
        <f>E316+E319+E322</f>
        <v>123905.66</v>
      </c>
      <c r="F315" s="120">
        <f t="shared" si="74"/>
        <v>41.860020270270269</v>
      </c>
    </row>
    <row r="316" spans="1:6" s="51" customFormat="1" ht="30" customHeight="1" x14ac:dyDescent="0.25">
      <c r="A316" s="39">
        <v>321</v>
      </c>
      <c r="B316" s="40" t="s">
        <v>32</v>
      </c>
      <c r="C316" s="61">
        <f>C317+C318</f>
        <v>247000</v>
      </c>
      <c r="D316" s="61">
        <f>D317+D318</f>
        <v>247000</v>
      </c>
      <c r="E316" s="61">
        <f t="shared" ref="E316" si="77">E317+E318</f>
        <v>116024</v>
      </c>
      <c r="F316" s="120">
        <f t="shared" si="74"/>
        <v>46.973279352226719</v>
      </c>
    </row>
    <row r="317" spans="1:6" s="51" customFormat="1" ht="30" customHeight="1" x14ac:dyDescent="0.25">
      <c r="A317" s="136">
        <v>3211</v>
      </c>
      <c r="B317" s="137" t="s">
        <v>33</v>
      </c>
      <c r="C317" s="61">
        <v>132000</v>
      </c>
      <c r="D317" s="61">
        <v>132000</v>
      </c>
      <c r="E317" s="61">
        <v>10024</v>
      </c>
      <c r="F317" s="138">
        <f t="shared" ref="F317:F319" si="78">E317/D317*100</f>
        <v>7.5939393939393947</v>
      </c>
    </row>
    <row r="318" spans="1:6" s="51" customFormat="1" ht="30" customHeight="1" x14ac:dyDescent="0.25">
      <c r="A318" s="39">
        <v>3213</v>
      </c>
      <c r="B318" s="40" t="s">
        <v>35</v>
      </c>
      <c r="C318" s="61">
        <v>115000</v>
      </c>
      <c r="D318" s="61">
        <v>115000</v>
      </c>
      <c r="E318" s="61">
        <v>106000</v>
      </c>
      <c r="F318" s="120">
        <f t="shared" si="78"/>
        <v>92.173913043478265</v>
      </c>
    </row>
    <row r="319" spans="1:6" s="51" customFormat="1" ht="30" customHeight="1" x14ac:dyDescent="0.25">
      <c r="A319" s="39">
        <v>323</v>
      </c>
      <c r="B319" s="40" t="s">
        <v>42</v>
      </c>
      <c r="C319" s="61">
        <f>C320+C321</f>
        <v>31000</v>
      </c>
      <c r="D319" s="61">
        <f t="shared" ref="D319:E319" si="79">D320+D321</f>
        <v>31000</v>
      </c>
      <c r="E319" s="61">
        <f t="shared" si="79"/>
        <v>0</v>
      </c>
      <c r="F319" s="120">
        <f t="shared" si="78"/>
        <v>0</v>
      </c>
    </row>
    <row r="320" spans="1:6" s="51" customFormat="1" ht="30" customHeight="1" x14ac:dyDescent="0.25">
      <c r="A320" s="39">
        <v>3231</v>
      </c>
      <c r="B320" s="40" t="s">
        <v>43</v>
      </c>
      <c r="C320" s="61">
        <v>0</v>
      </c>
      <c r="D320" s="61">
        <v>0</v>
      </c>
      <c r="E320" s="61">
        <v>0</v>
      </c>
      <c r="F320" s="120">
        <v>0</v>
      </c>
    </row>
    <row r="321" spans="1:6" s="51" customFormat="1" ht="30" customHeight="1" x14ac:dyDescent="0.25">
      <c r="A321" s="136">
        <v>3233</v>
      </c>
      <c r="B321" s="137" t="s">
        <v>45</v>
      </c>
      <c r="C321" s="61">
        <v>31000</v>
      </c>
      <c r="D321" s="61">
        <v>31000</v>
      </c>
      <c r="E321" s="61">
        <v>0</v>
      </c>
      <c r="F321" s="138">
        <f t="shared" ref="F321:F323" si="80">E321/D321*100</f>
        <v>0</v>
      </c>
    </row>
    <row r="322" spans="1:6" s="51" customFormat="1" ht="30" customHeight="1" x14ac:dyDescent="0.25">
      <c r="A322" s="39">
        <v>329</v>
      </c>
      <c r="B322" s="40" t="s">
        <v>106</v>
      </c>
      <c r="C322" s="68">
        <f>C323</f>
        <v>18000</v>
      </c>
      <c r="D322" s="68">
        <f t="shared" si="76"/>
        <v>18000</v>
      </c>
      <c r="E322" s="68">
        <f t="shared" si="76"/>
        <v>7881.66</v>
      </c>
      <c r="F322" s="138">
        <f t="shared" si="80"/>
        <v>43.786999999999999</v>
      </c>
    </row>
    <row r="323" spans="1:6" s="51" customFormat="1" ht="30" customHeight="1" x14ac:dyDescent="0.25">
      <c r="A323" s="39">
        <v>3293</v>
      </c>
      <c r="B323" s="40" t="s">
        <v>55</v>
      </c>
      <c r="C323" s="61">
        <v>18000</v>
      </c>
      <c r="D323" s="61">
        <v>18000</v>
      </c>
      <c r="E323" s="61">
        <v>7881.66</v>
      </c>
      <c r="F323" s="120">
        <f t="shared" si="80"/>
        <v>43.786999999999999</v>
      </c>
    </row>
    <row r="324" spans="1:6" x14ac:dyDescent="0.25">
      <c r="A324" s="79"/>
      <c r="B324" s="80"/>
      <c r="C324" s="66"/>
      <c r="D324" s="66"/>
      <c r="E324" s="64"/>
      <c r="F324" s="87"/>
    </row>
    <row r="325" spans="1:6" x14ac:dyDescent="0.25">
      <c r="A325" s="79"/>
      <c r="B325" s="80"/>
      <c r="C325" s="66"/>
      <c r="D325" s="66"/>
      <c r="E325" s="64"/>
      <c r="F325" s="87"/>
    </row>
    <row r="326" spans="1:6" x14ac:dyDescent="0.25">
      <c r="A326" s="79"/>
      <c r="B326" s="80"/>
      <c r="C326" s="66"/>
      <c r="D326" s="66"/>
      <c r="E326" s="64"/>
      <c r="F326" s="87"/>
    </row>
    <row r="327" spans="1:6" x14ac:dyDescent="0.25">
      <c r="A327" s="153" t="s">
        <v>205</v>
      </c>
      <c r="B327" s="153"/>
      <c r="D327" s="151" t="s">
        <v>117</v>
      </c>
      <c r="E327" s="151"/>
      <c r="F327" s="151"/>
    </row>
    <row r="328" spans="1:6" x14ac:dyDescent="0.25">
      <c r="A328" s="153" t="s">
        <v>206</v>
      </c>
      <c r="B328" s="153"/>
      <c r="D328" s="163" t="s">
        <v>202</v>
      </c>
      <c r="E328" s="163"/>
      <c r="F328" s="163"/>
    </row>
    <row r="329" spans="1:6" x14ac:dyDescent="0.25">
      <c r="A329" s="169" t="s">
        <v>201</v>
      </c>
      <c r="B329" s="169"/>
      <c r="D329" s="163" t="s">
        <v>118</v>
      </c>
      <c r="E329" s="163"/>
      <c r="F329" s="163"/>
    </row>
    <row r="330" spans="1:6" x14ac:dyDescent="0.25">
      <c r="A330" s="79"/>
      <c r="B330" s="80"/>
      <c r="C330" s="66"/>
      <c r="D330" s="66"/>
      <c r="E330" s="64"/>
      <c r="F330" s="81"/>
    </row>
  </sheetData>
  <mergeCells count="34">
    <mergeCell ref="A304:F304"/>
    <mergeCell ref="A305:F305"/>
    <mergeCell ref="A292:F292"/>
    <mergeCell ref="A328:B328"/>
    <mergeCell ref="D328:F328"/>
    <mergeCell ref="A329:B329"/>
    <mergeCell ref="D329:F329"/>
    <mergeCell ref="A327:B327"/>
    <mergeCell ref="D327:F327"/>
    <mergeCell ref="A107:F107"/>
    <mergeCell ref="A146:F146"/>
    <mergeCell ref="A231:F231"/>
    <mergeCell ref="A290:F290"/>
    <mergeCell ref="A232:F232"/>
    <mergeCell ref="A156:F156"/>
    <mergeCell ref="A157:F157"/>
    <mergeCell ref="A173:F173"/>
    <mergeCell ref="A191:F191"/>
    <mergeCell ref="A199:F199"/>
    <mergeCell ref="A207:F207"/>
    <mergeCell ref="A223:F223"/>
    <mergeCell ref="A217:F217"/>
    <mergeCell ref="A224:F224"/>
    <mergeCell ref="A261:F261"/>
    <mergeCell ref="A262:F262"/>
    <mergeCell ref="A1:F1"/>
    <mergeCell ref="A4:F4"/>
    <mergeCell ref="A6:F6"/>
    <mergeCell ref="A90:F90"/>
    <mergeCell ref="A106:F106"/>
    <mergeCell ref="A11:F11"/>
    <mergeCell ref="A27:F27"/>
    <mergeCell ref="A80:F80"/>
    <mergeCell ref="A91:F91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Polugodi izvještaj 2021</vt:lpstr>
      <vt:lpstr>Izvršenje - Opći dio</vt:lpstr>
      <vt:lpstr>Izvršenje - po programima</vt:lpstr>
      <vt:lpstr>Izvršenje - po ekonomskoj klasi</vt:lpstr>
      <vt:lpstr>Izvršenje - po izvorima financi</vt:lpstr>
      <vt:lpstr>'Izvršenje - Opći dio'!Podrucje_ispisa</vt:lpstr>
      <vt:lpstr>'Polugodi izvještaj 2021'!Podrucje_ispisa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Helena</cp:lastModifiedBy>
  <cp:lastPrinted>2021-09-06T06:59:44Z</cp:lastPrinted>
  <dcterms:created xsi:type="dcterms:W3CDTF">2016-05-31T08:12:03Z</dcterms:created>
  <dcterms:modified xsi:type="dcterms:W3CDTF">2021-09-06T07:11:02Z</dcterms:modified>
</cp:coreProperties>
</file>